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6"/>
  </bookViews>
  <sheets>
    <sheet name="Chart1" sheetId="1" r:id="rId1"/>
    <sheet name="Chart2" sheetId="2" r:id="rId2"/>
    <sheet name="Chart3" sheetId="3" r:id="rId3"/>
    <sheet name="var" sheetId="4" r:id="rId4"/>
    <sheet name="Sheet2" sheetId="5" r:id="rId5"/>
    <sheet name="timevalue" sheetId="6" r:id="rId6"/>
    <sheet name="duration" sheetId="7" r:id="rId7"/>
    <sheet name="bond" sheetId="8" r:id="rId8"/>
    <sheet name="spy" sheetId="9" r:id="rId9"/>
  </sheets>
  <definedNames/>
  <calcPr fullCalcOnLoad="1"/>
</workbook>
</file>

<file path=xl/sharedStrings.xml><?xml version="1.0" encoding="utf-8"?>
<sst xmlns="http://schemas.openxmlformats.org/spreadsheetml/2006/main" count="100" uniqueCount="59">
  <si>
    <t>Date</t>
  </si>
  <si>
    <t>Adj. Close*</t>
  </si>
  <si>
    <t>HPR</t>
  </si>
  <si>
    <t>AM</t>
  </si>
  <si>
    <t>GM</t>
  </si>
  <si>
    <t>1+HPR</t>
  </si>
  <si>
    <t>GM 2nd method</t>
  </si>
  <si>
    <t>Return</t>
  </si>
  <si>
    <t>Risk</t>
  </si>
  <si>
    <t>Standard deviation</t>
  </si>
  <si>
    <t>Mean/SD</t>
  </si>
  <si>
    <t>Sharpe Ratio</t>
  </si>
  <si>
    <t>ABS(HPR)</t>
  </si>
  <si>
    <t>annual M/SD</t>
  </si>
  <si>
    <t>VAR(95%) = -5.94%</t>
  </si>
  <si>
    <t>I</t>
  </si>
  <si>
    <t>n</t>
  </si>
  <si>
    <t>PV</t>
  </si>
  <si>
    <t>FV</t>
  </si>
  <si>
    <t>Example 1</t>
  </si>
  <si>
    <t>Example 2</t>
  </si>
  <si>
    <t>?</t>
  </si>
  <si>
    <t>Example 3</t>
  </si>
  <si>
    <t>Example 4</t>
  </si>
  <si>
    <t xml:space="preserve">Rule of 72: the number of years to double the investment can be </t>
  </si>
  <si>
    <t>approximately calculated as 72/I</t>
  </si>
  <si>
    <t>Example 5</t>
  </si>
  <si>
    <t>N</t>
  </si>
  <si>
    <t>PMT</t>
  </si>
  <si>
    <t>72/I</t>
  </si>
  <si>
    <t>Rule of 72: the number of periods to double the investment is approximately</t>
  </si>
  <si>
    <t>Example 6</t>
  </si>
  <si>
    <t>Coupon rate</t>
  </si>
  <si>
    <t>Current Yield</t>
  </si>
  <si>
    <t>YTM</t>
  </si>
  <si>
    <t>Calculate P from YTM</t>
  </si>
  <si>
    <t>Example</t>
  </si>
  <si>
    <t>C</t>
  </si>
  <si>
    <t>Calculator</t>
  </si>
  <si>
    <t>Financial function</t>
  </si>
  <si>
    <t>discount bond</t>
  </si>
  <si>
    <t>par bond</t>
  </si>
  <si>
    <t>premium bond</t>
  </si>
  <si>
    <t>Calculate YTM from Price</t>
  </si>
  <si>
    <t>Financial calculator</t>
  </si>
  <si>
    <t>Yield to Call</t>
  </si>
  <si>
    <t>Realized yield</t>
  </si>
  <si>
    <t>5 year bond, coupon rate 4%, YTM is 8%</t>
  </si>
  <si>
    <t>Ct</t>
  </si>
  <si>
    <t>PV(Ct)</t>
  </si>
  <si>
    <t>t</t>
  </si>
  <si>
    <t>PV(ct)*t</t>
  </si>
  <si>
    <t>The new price is</t>
  </si>
  <si>
    <t>Method 1</t>
  </si>
  <si>
    <t>Duration is</t>
  </si>
  <si>
    <t>Modified duration is</t>
  </si>
  <si>
    <t xml:space="preserve">Bond price today is </t>
  </si>
  <si>
    <t>If its YTM increases by 1%</t>
  </si>
  <si>
    <t>Method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</si>
</sst>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%"/>
  </numFmts>
  <fonts count="3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spy!$C$1</c:f>
              <c:strCache>
                <c:ptCount val="1"/>
                <c:pt idx="0">
                  <c:v>HPR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spy!$A$2:$A$178</c:f>
              <c:strCache>
                <c:ptCount val="177"/>
                <c:pt idx="0">
                  <c:v>1-Feb-93</c:v>
                </c:pt>
                <c:pt idx="1">
                  <c:v>1-Mar-93</c:v>
                </c:pt>
                <c:pt idx="2">
                  <c:v>1-Apr-93</c:v>
                </c:pt>
                <c:pt idx="3">
                  <c:v>3-May-93</c:v>
                </c:pt>
                <c:pt idx="4">
                  <c:v>1-Jun-93</c:v>
                </c:pt>
                <c:pt idx="5">
                  <c:v>1-Jul-93</c:v>
                </c:pt>
                <c:pt idx="6">
                  <c:v>2-Aug-93</c:v>
                </c:pt>
                <c:pt idx="7">
                  <c:v>1-Sep-93</c:v>
                </c:pt>
                <c:pt idx="8">
                  <c:v>1-Oct-93</c:v>
                </c:pt>
                <c:pt idx="9">
                  <c:v>1-Nov-93</c:v>
                </c:pt>
                <c:pt idx="10">
                  <c:v>1-Dec-93</c:v>
                </c:pt>
                <c:pt idx="11">
                  <c:v>3-Jan-94</c:v>
                </c:pt>
                <c:pt idx="12">
                  <c:v>1-Feb-94</c:v>
                </c:pt>
                <c:pt idx="13">
                  <c:v>1-Mar-94</c:v>
                </c:pt>
                <c:pt idx="14">
                  <c:v>4-Apr-94</c:v>
                </c:pt>
                <c:pt idx="15">
                  <c:v>2-May-94</c:v>
                </c:pt>
                <c:pt idx="16">
                  <c:v>1-Jun-94</c:v>
                </c:pt>
                <c:pt idx="17">
                  <c:v>1-Jul-94</c:v>
                </c:pt>
                <c:pt idx="18">
                  <c:v>1-Aug-94</c:v>
                </c:pt>
                <c:pt idx="19">
                  <c:v>1-Sep-94</c:v>
                </c:pt>
                <c:pt idx="20">
                  <c:v>3-Oct-94</c:v>
                </c:pt>
                <c:pt idx="21">
                  <c:v>1-Nov-94</c:v>
                </c:pt>
                <c:pt idx="22">
                  <c:v>1-Dec-94</c:v>
                </c:pt>
                <c:pt idx="23">
                  <c:v>3-Jan-95</c:v>
                </c:pt>
                <c:pt idx="24">
                  <c:v>1-Feb-95</c:v>
                </c:pt>
                <c:pt idx="25">
                  <c:v>1-Mar-95</c:v>
                </c:pt>
                <c:pt idx="26">
                  <c:v>3-Apr-95</c:v>
                </c:pt>
                <c:pt idx="27">
                  <c:v>1-May-95</c:v>
                </c:pt>
                <c:pt idx="28">
                  <c:v>1-Jun-95</c:v>
                </c:pt>
                <c:pt idx="29">
                  <c:v>3-Jul-95</c:v>
                </c:pt>
                <c:pt idx="30">
                  <c:v>1-Aug-95</c:v>
                </c:pt>
                <c:pt idx="31">
                  <c:v>1-Sep-95</c:v>
                </c:pt>
                <c:pt idx="32">
                  <c:v>2-Oct-95</c:v>
                </c:pt>
                <c:pt idx="33">
                  <c:v>1-Nov-95</c:v>
                </c:pt>
                <c:pt idx="34">
                  <c:v>1-Dec-95</c:v>
                </c:pt>
                <c:pt idx="35">
                  <c:v>2-Jan-96</c:v>
                </c:pt>
                <c:pt idx="36">
                  <c:v>1-Feb-96</c:v>
                </c:pt>
                <c:pt idx="37">
                  <c:v>1-Mar-96</c:v>
                </c:pt>
                <c:pt idx="38">
                  <c:v>1-Apr-96</c:v>
                </c:pt>
                <c:pt idx="39">
                  <c:v>1-May-96</c:v>
                </c:pt>
                <c:pt idx="40">
                  <c:v>3-Jun-96</c:v>
                </c:pt>
                <c:pt idx="41">
                  <c:v>1-Jul-96</c:v>
                </c:pt>
                <c:pt idx="42">
                  <c:v>1-Aug-96</c:v>
                </c:pt>
                <c:pt idx="43">
                  <c:v>3-Sep-96</c:v>
                </c:pt>
                <c:pt idx="44">
                  <c:v>1-Oct-96</c:v>
                </c:pt>
                <c:pt idx="45">
                  <c:v>1-Nov-96</c:v>
                </c:pt>
                <c:pt idx="46">
                  <c:v>2-Dec-96</c:v>
                </c:pt>
                <c:pt idx="47">
                  <c:v>2-Jan-97</c:v>
                </c:pt>
                <c:pt idx="48">
                  <c:v>3-Feb-97</c:v>
                </c:pt>
                <c:pt idx="49">
                  <c:v>3-Mar-97</c:v>
                </c:pt>
                <c:pt idx="50">
                  <c:v>1-Apr-97</c:v>
                </c:pt>
                <c:pt idx="51">
                  <c:v>1-May-97</c:v>
                </c:pt>
                <c:pt idx="52">
                  <c:v>2-Jun-97</c:v>
                </c:pt>
                <c:pt idx="53">
                  <c:v>1-Jul-97</c:v>
                </c:pt>
                <c:pt idx="54">
                  <c:v>1-Aug-97</c:v>
                </c:pt>
                <c:pt idx="55">
                  <c:v>2-Sep-97</c:v>
                </c:pt>
                <c:pt idx="56">
                  <c:v>1-Oct-97</c:v>
                </c:pt>
                <c:pt idx="57">
                  <c:v>3-Nov-97</c:v>
                </c:pt>
                <c:pt idx="58">
                  <c:v>1-Dec-97</c:v>
                </c:pt>
                <c:pt idx="59">
                  <c:v>2-Jan-98</c:v>
                </c:pt>
                <c:pt idx="60">
                  <c:v>2-Feb-98</c:v>
                </c:pt>
                <c:pt idx="61">
                  <c:v>2-Mar-98</c:v>
                </c:pt>
                <c:pt idx="62">
                  <c:v>1-Apr-98</c:v>
                </c:pt>
                <c:pt idx="63">
                  <c:v>1-May-98</c:v>
                </c:pt>
                <c:pt idx="64">
                  <c:v>1-Jun-98</c:v>
                </c:pt>
                <c:pt idx="65">
                  <c:v>1-Jul-98</c:v>
                </c:pt>
                <c:pt idx="66">
                  <c:v>3-Aug-98</c:v>
                </c:pt>
                <c:pt idx="67">
                  <c:v>1-Sep-98</c:v>
                </c:pt>
                <c:pt idx="68">
                  <c:v>1-Oct-98</c:v>
                </c:pt>
                <c:pt idx="69">
                  <c:v>2-Nov-98</c:v>
                </c:pt>
                <c:pt idx="70">
                  <c:v>1-Dec-98</c:v>
                </c:pt>
                <c:pt idx="71">
                  <c:v>4-Jan-99</c:v>
                </c:pt>
                <c:pt idx="72">
                  <c:v>1-Feb-99</c:v>
                </c:pt>
                <c:pt idx="73">
                  <c:v>1-Mar-99</c:v>
                </c:pt>
                <c:pt idx="74">
                  <c:v>1-Apr-99</c:v>
                </c:pt>
                <c:pt idx="75">
                  <c:v>3-May-99</c:v>
                </c:pt>
                <c:pt idx="76">
                  <c:v>1-Jun-99</c:v>
                </c:pt>
                <c:pt idx="77">
                  <c:v>1-Jul-99</c:v>
                </c:pt>
                <c:pt idx="78">
                  <c:v>2-Aug-99</c:v>
                </c:pt>
                <c:pt idx="79">
                  <c:v>1-Sep-99</c:v>
                </c:pt>
                <c:pt idx="80">
                  <c:v>1-Oct-99</c:v>
                </c:pt>
                <c:pt idx="81">
                  <c:v>1-Nov-99</c:v>
                </c:pt>
                <c:pt idx="82">
                  <c:v>1-Dec-99</c:v>
                </c:pt>
                <c:pt idx="83">
                  <c:v>3-Jan-00</c:v>
                </c:pt>
                <c:pt idx="84">
                  <c:v>1-Feb-00</c:v>
                </c:pt>
                <c:pt idx="85">
                  <c:v>1-Mar-00</c:v>
                </c:pt>
                <c:pt idx="86">
                  <c:v>3-Apr-00</c:v>
                </c:pt>
                <c:pt idx="87">
                  <c:v>1-May-00</c:v>
                </c:pt>
                <c:pt idx="88">
                  <c:v>1-Jun-00</c:v>
                </c:pt>
                <c:pt idx="89">
                  <c:v>3-Jul-00</c:v>
                </c:pt>
                <c:pt idx="90">
                  <c:v>1-Aug-00</c:v>
                </c:pt>
                <c:pt idx="91">
                  <c:v>1-Sep-00</c:v>
                </c:pt>
                <c:pt idx="92">
                  <c:v>2-Oct-00</c:v>
                </c:pt>
                <c:pt idx="93">
                  <c:v>1-Nov-00</c:v>
                </c:pt>
                <c:pt idx="94">
                  <c:v>1-Dec-00</c:v>
                </c:pt>
                <c:pt idx="95">
                  <c:v>2-Jan-01</c:v>
                </c:pt>
                <c:pt idx="96">
                  <c:v>1-Feb-01</c:v>
                </c:pt>
                <c:pt idx="97">
                  <c:v>1-Mar-01</c:v>
                </c:pt>
                <c:pt idx="98">
                  <c:v>2-Apr-01</c:v>
                </c:pt>
                <c:pt idx="99">
                  <c:v>1-May-01</c:v>
                </c:pt>
                <c:pt idx="100">
                  <c:v>1-Jun-01</c:v>
                </c:pt>
                <c:pt idx="101">
                  <c:v>2-Jul-01</c:v>
                </c:pt>
                <c:pt idx="102">
                  <c:v>1-Aug-01</c:v>
                </c:pt>
                <c:pt idx="103">
                  <c:v>4-Sep-01</c:v>
                </c:pt>
                <c:pt idx="104">
                  <c:v>1-Oct-01</c:v>
                </c:pt>
                <c:pt idx="105">
                  <c:v>1-Nov-01</c:v>
                </c:pt>
                <c:pt idx="106">
                  <c:v>3-Dec-01</c:v>
                </c:pt>
                <c:pt idx="107">
                  <c:v>2-Jan-02</c:v>
                </c:pt>
                <c:pt idx="108">
                  <c:v>1-Feb-02</c:v>
                </c:pt>
                <c:pt idx="109">
                  <c:v>1-Mar-02</c:v>
                </c:pt>
                <c:pt idx="110">
                  <c:v>1-Apr-02</c:v>
                </c:pt>
                <c:pt idx="111">
                  <c:v>1-May-02</c:v>
                </c:pt>
                <c:pt idx="112">
                  <c:v>3-Jun-02</c:v>
                </c:pt>
                <c:pt idx="113">
                  <c:v>1-Jul-02</c:v>
                </c:pt>
                <c:pt idx="114">
                  <c:v>1-Aug-02</c:v>
                </c:pt>
                <c:pt idx="115">
                  <c:v>3-Sep-02</c:v>
                </c:pt>
                <c:pt idx="116">
                  <c:v>1-Oct-02</c:v>
                </c:pt>
                <c:pt idx="117">
                  <c:v>1-Nov-02</c:v>
                </c:pt>
                <c:pt idx="118">
                  <c:v>2-Dec-02</c:v>
                </c:pt>
                <c:pt idx="119">
                  <c:v>2-Jan-03</c:v>
                </c:pt>
                <c:pt idx="120">
                  <c:v>3-Feb-03</c:v>
                </c:pt>
                <c:pt idx="121">
                  <c:v>3-Mar-03</c:v>
                </c:pt>
                <c:pt idx="122">
                  <c:v>1-Apr-03</c:v>
                </c:pt>
                <c:pt idx="123">
                  <c:v>1-May-03</c:v>
                </c:pt>
                <c:pt idx="124">
                  <c:v>2-Jun-03</c:v>
                </c:pt>
                <c:pt idx="125">
                  <c:v>1-Jul-03</c:v>
                </c:pt>
                <c:pt idx="126">
                  <c:v>1-Aug-03</c:v>
                </c:pt>
                <c:pt idx="127">
                  <c:v>2-Sep-03</c:v>
                </c:pt>
                <c:pt idx="128">
                  <c:v>1-Oct-03</c:v>
                </c:pt>
                <c:pt idx="129">
                  <c:v>3-Nov-03</c:v>
                </c:pt>
                <c:pt idx="130">
                  <c:v>1-Dec-03</c:v>
                </c:pt>
                <c:pt idx="131">
                  <c:v>2-Jan-04</c:v>
                </c:pt>
                <c:pt idx="132">
                  <c:v>2-Feb-04</c:v>
                </c:pt>
                <c:pt idx="133">
                  <c:v>1-Mar-04</c:v>
                </c:pt>
                <c:pt idx="134">
                  <c:v>1-Apr-04</c:v>
                </c:pt>
                <c:pt idx="135">
                  <c:v>3-May-04</c:v>
                </c:pt>
                <c:pt idx="136">
                  <c:v>1-Jun-04</c:v>
                </c:pt>
                <c:pt idx="137">
                  <c:v>1-Jul-04</c:v>
                </c:pt>
                <c:pt idx="138">
                  <c:v>2-Aug-04</c:v>
                </c:pt>
                <c:pt idx="139">
                  <c:v>1-Sep-04</c:v>
                </c:pt>
                <c:pt idx="140">
                  <c:v>1-Oct-04</c:v>
                </c:pt>
                <c:pt idx="141">
                  <c:v>1-Nov-04</c:v>
                </c:pt>
                <c:pt idx="142">
                  <c:v>1-Dec-04</c:v>
                </c:pt>
                <c:pt idx="143">
                  <c:v>3-Jan-05</c:v>
                </c:pt>
                <c:pt idx="144">
                  <c:v>1-Feb-05</c:v>
                </c:pt>
                <c:pt idx="145">
                  <c:v>1-Mar-05</c:v>
                </c:pt>
                <c:pt idx="146">
                  <c:v>1-Apr-05</c:v>
                </c:pt>
                <c:pt idx="147">
                  <c:v>2-May-05</c:v>
                </c:pt>
                <c:pt idx="148">
                  <c:v>1-Jun-05</c:v>
                </c:pt>
                <c:pt idx="149">
                  <c:v>1-Jul-05</c:v>
                </c:pt>
                <c:pt idx="150">
                  <c:v>1-Aug-05</c:v>
                </c:pt>
                <c:pt idx="151">
                  <c:v>1-Sep-05</c:v>
                </c:pt>
                <c:pt idx="152">
                  <c:v>3-Oct-05</c:v>
                </c:pt>
                <c:pt idx="153">
                  <c:v>1-Nov-05</c:v>
                </c:pt>
                <c:pt idx="154">
                  <c:v>1-Dec-05</c:v>
                </c:pt>
                <c:pt idx="155">
                  <c:v>3-Jan-06</c:v>
                </c:pt>
                <c:pt idx="156">
                  <c:v>1-Feb-06</c:v>
                </c:pt>
                <c:pt idx="157">
                  <c:v>1-Mar-06</c:v>
                </c:pt>
                <c:pt idx="158">
                  <c:v>3-Apr-06</c:v>
                </c:pt>
                <c:pt idx="159">
                  <c:v>1-May-06</c:v>
                </c:pt>
                <c:pt idx="160">
                  <c:v>1-Jun-06</c:v>
                </c:pt>
                <c:pt idx="161">
                  <c:v>3-Jul-06</c:v>
                </c:pt>
                <c:pt idx="162">
                  <c:v>1-Aug-06</c:v>
                </c:pt>
                <c:pt idx="163">
                  <c:v>Return</c:v>
                </c:pt>
                <c:pt idx="164">
                  <c:v>AM</c:v>
                </c:pt>
                <c:pt idx="165">
                  <c:v>GM</c:v>
                </c:pt>
                <c:pt idx="166">
                  <c:v>GM 2nd method</c:v>
                </c:pt>
                <c:pt idx="168">
                  <c:v>Risk</c:v>
                </c:pt>
                <c:pt idx="169">
                  <c:v>Standard deviation</c:v>
                </c:pt>
                <c:pt idx="175">
                  <c:v>Sharpe Ratio</c:v>
                </c:pt>
                <c:pt idx="176">
                  <c:v>Mean/SD</c:v>
                </c:pt>
              </c:strCache>
            </c:strRef>
          </c:cat>
          <c:val>
            <c:numRef>
              <c:f>spy!$C$2:$C$178</c:f>
              <c:numCache>
                <c:ptCount val="177"/>
                <c:pt idx="1">
                  <c:v>0.02518392756083739</c:v>
                </c:pt>
                <c:pt idx="2">
                  <c:v>-0.025669334805409876</c:v>
                </c:pt>
                <c:pt idx="3">
                  <c:v>0.02691218130311623</c:v>
                </c:pt>
                <c:pt idx="4">
                  <c:v>0.0027586206896552117</c:v>
                </c:pt>
                <c:pt idx="5">
                  <c:v>-0.004951856946354875</c:v>
                </c:pt>
                <c:pt idx="6">
                  <c:v>0.038429637821398965</c:v>
                </c:pt>
                <c:pt idx="7">
                  <c:v>-0.0071884984025559935</c:v>
                </c:pt>
                <c:pt idx="8">
                  <c:v>0.019576293912577206</c:v>
                </c:pt>
                <c:pt idx="9">
                  <c:v>-0.010783798001052175</c:v>
                </c:pt>
                <c:pt idx="10">
                  <c:v>0.011699016219090606</c:v>
                </c:pt>
                <c:pt idx="11">
                  <c:v>0.03495400788436283</c:v>
                </c:pt>
                <c:pt idx="12">
                  <c:v>-0.02920264093448465</c:v>
                </c:pt>
                <c:pt idx="13">
                  <c:v>-0.04185194873136266</c:v>
                </c:pt>
                <c:pt idx="14">
                  <c:v>0.0111930111930111</c:v>
                </c:pt>
                <c:pt idx="15">
                  <c:v>0.016198704103671746</c:v>
                </c:pt>
                <c:pt idx="16">
                  <c:v>-0.02311370882040376</c:v>
                </c:pt>
                <c:pt idx="17">
                  <c:v>0.032363339679086146</c:v>
                </c:pt>
                <c:pt idx="18">
                  <c:v>0.038198103266596305</c:v>
                </c:pt>
                <c:pt idx="19">
                  <c:v>-0.01928444557218975</c:v>
                </c:pt>
                <c:pt idx="20">
                  <c:v>0.028460543337645576</c:v>
                </c:pt>
                <c:pt idx="21">
                  <c:v>-0.03974842767295593</c:v>
                </c:pt>
                <c:pt idx="22">
                  <c:v>0.0057636887608068866</c:v>
                </c:pt>
                <c:pt idx="23">
                  <c:v>0.03360250065121123</c:v>
                </c:pt>
                <c:pt idx="24">
                  <c:v>0.04107862903225813</c:v>
                </c:pt>
                <c:pt idx="25">
                  <c:v>0.028564512224642936</c:v>
                </c:pt>
                <c:pt idx="26">
                  <c:v>0.029418686749823487</c:v>
                </c:pt>
                <c:pt idx="27">
                  <c:v>0.03978052126200263</c:v>
                </c:pt>
                <c:pt idx="28">
                  <c:v>0.02022867194371156</c:v>
                </c:pt>
                <c:pt idx="29">
                  <c:v>0.032112068965517285</c:v>
                </c:pt>
                <c:pt idx="30">
                  <c:v>0.004385049070787238</c:v>
                </c:pt>
                <c:pt idx="31">
                  <c:v>0.04220374220374223</c:v>
                </c:pt>
                <c:pt idx="32">
                  <c:v>-0.0027927388789148327</c:v>
                </c:pt>
                <c:pt idx="33">
                  <c:v>0.044608921784356804</c:v>
                </c:pt>
                <c:pt idx="34">
                  <c:v>0.014362313289927231</c:v>
                </c:pt>
                <c:pt idx="35">
                  <c:v>0.03568057390976025</c:v>
                </c:pt>
                <c:pt idx="36">
                  <c:v>0.0032810791104629917</c:v>
                </c:pt>
                <c:pt idx="37">
                  <c:v>0.017805232558139608</c:v>
                </c:pt>
                <c:pt idx="38">
                  <c:v>0.010888968225633691</c:v>
                </c:pt>
                <c:pt idx="39">
                  <c:v>0.022602860674554016</c:v>
                </c:pt>
                <c:pt idx="40">
                  <c:v>0.008461405629425005</c:v>
                </c:pt>
                <c:pt idx="41">
                  <c:v>-0.04503424657534239</c:v>
                </c:pt>
                <c:pt idx="42">
                  <c:v>0.01936525013448087</c:v>
                </c:pt>
                <c:pt idx="43">
                  <c:v>0.05030782761653473</c:v>
                </c:pt>
                <c:pt idx="44">
                  <c:v>0.03249037012225754</c:v>
                </c:pt>
                <c:pt idx="45">
                  <c:v>0.07299270072992713</c:v>
                </c:pt>
                <c:pt idx="46">
                  <c:v>-0.02433862433862433</c:v>
                </c:pt>
                <c:pt idx="47">
                  <c:v>0.06182212581344894</c:v>
                </c:pt>
                <c:pt idx="48">
                  <c:v>0.009630818619582615</c:v>
                </c:pt>
                <c:pt idx="49">
                  <c:v>-0.04379245555716146</c:v>
                </c:pt>
                <c:pt idx="50">
                  <c:v>0.06257557436517534</c:v>
                </c:pt>
                <c:pt idx="51">
                  <c:v>0.06330014224751071</c:v>
                </c:pt>
                <c:pt idx="52">
                  <c:v>0.04093645484949836</c:v>
                </c:pt>
                <c:pt idx="53">
                  <c:v>0.07929572034442875</c:v>
                </c:pt>
                <c:pt idx="54">
                  <c:v>-0.051798047154084405</c:v>
                </c:pt>
                <c:pt idx="55">
                  <c:v>0.048097450709531565</c:v>
                </c:pt>
                <c:pt idx="56">
                  <c:v>-0.02444284687275332</c:v>
                </c:pt>
                <c:pt idx="57">
                  <c:v>0.03856546303119627</c:v>
                </c:pt>
                <c:pt idx="58">
                  <c:v>0.01880321665089881</c:v>
                </c:pt>
                <c:pt idx="59">
                  <c:v>0.012884503772489836</c:v>
                </c:pt>
                <c:pt idx="60">
                  <c:v>0.06921842768737098</c:v>
                </c:pt>
                <c:pt idx="61">
                  <c:v>0.04919614147909972</c:v>
                </c:pt>
                <c:pt idx="62">
                  <c:v>0.012769435080192052</c:v>
                </c:pt>
                <c:pt idx="63">
                  <c:v>-0.02077869679241479</c:v>
                </c:pt>
                <c:pt idx="64">
                  <c:v>0.04254223320972389</c:v>
                </c:pt>
                <c:pt idx="65">
                  <c:v>-0.013536211836774928</c:v>
                </c:pt>
                <c:pt idx="66">
                  <c:v>-0.14112580128205132</c:v>
                </c:pt>
                <c:pt idx="67">
                  <c:v>0.06355685131195339</c:v>
                </c:pt>
                <c:pt idx="68">
                  <c:v>0.08103070175438597</c:v>
                </c:pt>
                <c:pt idx="69">
                  <c:v>0.05558373060148077</c:v>
                </c:pt>
                <c:pt idx="70">
                  <c:v>0.0650523685980591</c:v>
                </c:pt>
                <c:pt idx="71">
                  <c:v>0.03527607361963187</c:v>
                </c:pt>
                <c:pt idx="72">
                  <c:v>-0.03206971677559919</c:v>
                </c:pt>
                <c:pt idx="73">
                  <c:v>0.04177545691906006</c:v>
                </c:pt>
                <c:pt idx="74">
                  <c:v>0.037939676778152284</c:v>
                </c:pt>
                <c:pt idx="75">
                  <c:v>-0.02289758534554538</c:v>
                </c:pt>
                <c:pt idx="76">
                  <c:v>0.055048998721772546</c:v>
                </c:pt>
                <c:pt idx="77">
                  <c:v>-0.03101526532590262</c:v>
                </c:pt>
                <c:pt idx="78">
                  <c:v>-0.005167958656330788</c:v>
                </c:pt>
                <c:pt idx="79">
                  <c:v>-0.0224549643904482</c:v>
                </c:pt>
                <c:pt idx="80">
                  <c:v>0.06402674209308304</c:v>
                </c:pt>
                <c:pt idx="81">
                  <c:v>0.016674722087965145</c:v>
                </c:pt>
                <c:pt idx="82">
                  <c:v>0.05712701053799219</c:v>
                </c:pt>
                <c:pt idx="83">
                  <c:v>-0.04984260230849941</c:v>
                </c:pt>
                <c:pt idx="84">
                  <c:v>-0.0151455391654177</c:v>
                </c:pt>
                <c:pt idx="85">
                  <c:v>0.09691629955947133</c:v>
                </c:pt>
                <c:pt idx="86">
                  <c:v>-0.035195326761591775</c:v>
                </c:pt>
                <c:pt idx="87">
                  <c:v>-0.015742072201619498</c:v>
                </c:pt>
                <c:pt idx="88">
                  <c:v>0.019761630142252927</c:v>
                </c:pt>
                <c:pt idx="89">
                  <c:v>-0.01575931232091693</c:v>
                </c:pt>
                <c:pt idx="90">
                  <c:v>0.06534896192446182</c:v>
                </c:pt>
                <c:pt idx="91">
                  <c:v>-0.054796490723428765</c:v>
                </c:pt>
                <c:pt idx="92">
                  <c:v>-0.004716981132075506</c:v>
                </c:pt>
                <c:pt idx="93">
                  <c:v>-0.07468277021862098</c:v>
                </c:pt>
                <c:pt idx="94">
                  <c:v>-0.005534902932672464</c:v>
                </c:pt>
                <c:pt idx="95">
                  <c:v>0.04444259843827886</c:v>
                </c:pt>
                <c:pt idx="96">
                  <c:v>-0.09544261512765449</c:v>
                </c:pt>
                <c:pt idx="97">
                  <c:v>-0.056009847885342516</c:v>
                </c:pt>
                <c:pt idx="98">
                  <c:v>0.0854135618479881</c:v>
                </c:pt>
                <c:pt idx="99">
                  <c:v>-0.005577962756371798</c:v>
                </c:pt>
                <c:pt idx="100">
                  <c:v>-0.023817742492233267</c:v>
                </c:pt>
                <c:pt idx="101">
                  <c:v>-0.010166195190947715</c:v>
                </c:pt>
                <c:pt idx="102">
                  <c:v>-0.059390908279003354</c:v>
                </c:pt>
                <c:pt idx="103">
                  <c:v>-0.08156095708317498</c:v>
                </c:pt>
                <c:pt idx="104">
                  <c:v>0.013025948516489102</c:v>
                </c:pt>
                <c:pt idx="105">
                  <c:v>0.07796713950403103</c:v>
                </c:pt>
                <c:pt idx="106">
                  <c:v>0.0021774117201552967</c:v>
                </c:pt>
                <c:pt idx="107">
                  <c:v>-0.00982429624031746</c:v>
                </c:pt>
                <c:pt idx="108">
                  <c:v>-0.017935508490746</c:v>
                </c:pt>
                <c:pt idx="109">
                  <c:v>0.03322323683699244</c:v>
                </c:pt>
                <c:pt idx="110">
                  <c:v>-0.058104550582925844</c:v>
                </c:pt>
                <c:pt idx="111">
                  <c:v>-0.005989219405070957</c:v>
                </c:pt>
                <c:pt idx="112">
                  <c:v>-0.07381000200843538</c:v>
                </c:pt>
                <c:pt idx="113">
                  <c:v>-0.07882467743684278</c:v>
                </c:pt>
                <c:pt idx="114">
                  <c:v>0.006826741996233669</c:v>
                </c:pt>
                <c:pt idx="115">
                  <c:v>-0.10486322188449862</c:v>
                </c:pt>
                <c:pt idx="116">
                  <c:v>0.08227765443385153</c:v>
                </c:pt>
                <c:pt idx="117">
                  <c:v>0.06178351635091094</c:v>
                </c:pt>
                <c:pt idx="118">
                  <c:v>-0.05659734060688704</c:v>
                </c:pt>
                <c:pt idx="119">
                  <c:v>-0.02457535236718475</c:v>
                </c:pt>
                <c:pt idx="120">
                  <c:v>-0.013461775966407354</c:v>
                </c:pt>
                <c:pt idx="121">
                  <c:v>0.0021281922884326706</c:v>
                </c:pt>
                <c:pt idx="122">
                  <c:v>0.08457214241099308</c:v>
                </c:pt>
                <c:pt idx="123">
                  <c:v>0.054826076940797115</c:v>
                </c:pt>
                <c:pt idx="124">
                  <c:v>0.010701026424983665</c:v>
                </c:pt>
                <c:pt idx="125">
                  <c:v>0.017934312878133067</c:v>
                </c:pt>
                <c:pt idx="126">
                  <c:v>0.020696242835915972</c:v>
                </c:pt>
                <c:pt idx="127">
                  <c:v>-0.01091816574815428</c:v>
                </c:pt>
                <c:pt idx="128">
                  <c:v>0.05351135407905792</c:v>
                </c:pt>
                <c:pt idx="129">
                  <c:v>0.010877157968266675</c:v>
                </c:pt>
                <c:pt idx="130">
                  <c:v>0.05034550839091815</c:v>
                </c:pt>
                <c:pt idx="131">
                  <c:v>0.019736842105263105</c:v>
                </c:pt>
                <c:pt idx="132">
                  <c:v>0.013640552995391741</c:v>
                </c:pt>
                <c:pt idx="133">
                  <c:v>-0.013275140934715475</c:v>
                </c:pt>
                <c:pt idx="134">
                  <c:v>-0.018890527091780292</c:v>
                </c:pt>
                <c:pt idx="135">
                  <c:v>0.017094017094017165</c:v>
                </c:pt>
                <c:pt idx="136">
                  <c:v>0.01846892603195124</c:v>
                </c:pt>
                <c:pt idx="137">
                  <c:v>-0.03218786834708506</c:v>
                </c:pt>
                <c:pt idx="138">
                  <c:v>0.002435825370058133</c:v>
                </c:pt>
                <c:pt idx="139">
                  <c:v>0.009999999999999936</c:v>
                </c:pt>
                <c:pt idx="140">
                  <c:v>0.012954566484685905</c:v>
                </c:pt>
                <c:pt idx="141">
                  <c:v>0.04448707408422403</c:v>
                </c:pt>
                <c:pt idx="142">
                  <c:v>0.03008570928808814</c:v>
                </c:pt>
                <c:pt idx="143">
                  <c:v>-0.02241467142129394</c:v>
                </c:pt>
                <c:pt idx="144">
                  <c:v>0.02093104047246827</c:v>
                </c:pt>
                <c:pt idx="145">
                  <c:v>-0.018290089323691975</c:v>
                </c:pt>
                <c:pt idx="146">
                  <c:v>-0.018717504332755725</c:v>
                </c:pt>
                <c:pt idx="147">
                  <c:v>0.032232426704344806</c:v>
                </c:pt>
                <c:pt idx="148">
                  <c:v>0.0014543587988707478</c:v>
                </c:pt>
                <c:pt idx="149">
                  <c:v>0.03827097215103369</c:v>
                </c:pt>
                <c:pt idx="150">
                  <c:v>-0.009379628105973346</c:v>
                </c:pt>
                <c:pt idx="151">
                  <c:v>0.008056478405315605</c:v>
                </c:pt>
                <c:pt idx="152">
                  <c:v>-0.02364670017302467</c:v>
                </c:pt>
                <c:pt idx="153">
                  <c:v>0.043966244725738346</c:v>
                </c:pt>
                <c:pt idx="154">
                  <c:v>-0.0019400210168943083</c:v>
                </c:pt>
                <c:pt idx="155">
                  <c:v>0.024054426176399118</c:v>
                </c:pt>
                <c:pt idx="156">
                  <c:v>0.005694400506168925</c:v>
                </c:pt>
                <c:pt idx="157">
                  <c:v>0.016514627241270795</c:v>
                </c:pt>
                <c:pt idx="158">
                  <c:v>0.01261024292124397</c:v>
                </c:pt>
                <c:pt idx="159">
                  <c:v>-0.030101612040644692</c:v>
                </c:pt>
                <c:pt idx="160">
                  <c:v>0.0025994486018117236</c:v>
                </c:pt>
                <c:pt idx="161">
                  <c:v>0.004478315524827099</c:v>
                </c:pt>
                <c:pt idx="162">
                  <c:v>0.021353148220571126</c:v>
                </c:pt>
                <c:pt idx="164">
                  <c:v>0.008915737297058255</c:v>
                </c:pt>
                <c:pt idx="169">
                  <c:v>0.04034346463210391</c:v>
                </c:pt>
                <c:pt idx="176">
                  <c:v>0.22099582617313002</c:v>
                </c:pt>
              </c:numCache>
            </c:numRef>
          </c:val>
          <c:smooth val="0"/>
        </c:ser>
        <c:axId val="60800112"/>
        <c:axId val="10330097"/>
      </c:lineChart>
      <c:catAx>
        <c:axId val="6080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0097"/>
        <c:crosses val="autoZero"/>
        <c:auto val="1"/>
        <c:lblOffset val="100"/>
        <c:noMultiLvlLbl val="0"/>
      </c:catAx>
      <c:valAx>
        <c:axId val="10330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00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spy!$E$1</c:f>
              <c:strCache>
                <c:ptCount val="1"/>
                <c:pt idx="0">
                  <c:v>ABS(HPR)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spy!$A$2:$A$178</c:f>
              <c:strCache>
                <c:ptCount val="177"/>
                <c:pt idx="0">
                  <c:v>1-Feb-93</c:v>
                </c:pt>
                <c:pt idx="1">
                  <c:v>1-Mar-93</c:v>
                </c:pt>
                <c:pt idx="2">
                  <c:v>1-Apr-93</c:v>
                </c:pt>
                <c:pt idx="3">
                  <c:v>3-May-93</c:v>
                </c:pt>
                <c:pt idx="4">
                  <c:v>1-Jun-93</c:v>
                </c:pt>
                <c:pt idx="5">
                  <c:v>1-Jul-93</c:v>
                </c:pt>
                <c:pt idx="6">
                  <c:v>2-Aug-93</c:v>
                </c:pt>
                <c:pt idx="7">
                  <c:v>1-Sep-93</c:v>
                </c:pt>
                <c:pt idx="8">
                  <c:v>1-Oct-93</c:v>
                </c:pt>
                <c:pt idx="9">
                  <c:v>1-Nov-93</c:v>
                </c:pt>
                <c:pt idx="10">
                  <c:v>1-Dec-93</c:v>
                </c:pt>
                <c:pt idx="11">
                  <c:v>3-Jan-94</c:v>
                </c:pt>
                <c:pt idx="12">
                  <c:v>1-Feb-94</c:v>
                </c:pt>
                <c:pt idx="13">
                  <c:v>1-Mar-94</c:v>
                </c:pt>
                <c:pt idx="14">
                  <c:v>4-Apr-94</c:v>
                </c:pt>
                <c:pt idx="15">
                  <c:v>2-May-94</c:v>
                </c:pt>
                <c:pt idx="16">
                  <c:v>1-Jun-94</c:v>
                </c:pt>
                <c:pt idx="17">
                  <c:v>1-Jul-94</c:v>
                </c:pt>
                <c:pt idx="18">
                  <c:v>1-Aug-94</c:v>
                </c:pt>
                <c:pt idx="19">
                  <c:v>1-Sep-94</c:v>
                </c:pt>
                <c:pt idx="20">
                  <c:v>3-Oct-94</c:v>
                </c:pt>
                <c:pt idx="21">
                  <c:v>1-Nov-94</c:v>
                </c:pt>
                <c:pt idx="22">
                  <c:v>1-Dec-94</c:v>
                </c:pt>
                <c:pt idx="23">
                  <c:v>3-Jan-95</c:v>
                </c:pt>
                <c:pt idx="24">
                  <c:v>1-Feb-95</c:v>
                </c:pt>
                <c:pt idx="25">
                  <c:v>1-Mar-95</c:v>
                </c:pt>
                <c:pt idx="26">
                  <c:v>3-Apr-95</c:v>
                </c:pt>
                <c:pt idx="27">
                  <c:v>1-May-95</c:v>
                </c:pt>
                <c:pt idx="28">
                  <c:v>1-Jun-95</c:v>
                </c:pt>
                <c:pt idx="29">
                  <c:v>3-Jul-95</c:v>
                </c:pt>
                <c:pt idx="30">
                  <c:v>1-Aug-95</c:v>
                </c:pt>
                <c:pt idx="31">
                  <c:v>1-Sep-95</c:v>
                </c:pt>
                <c:pt idx="32">
                  <c:v>2-Oct-95</c:v>
                </c:pt>
                <c:pt idx="33">
                  <c:v>1-Nov-95</c:v>
                </c:pt>
                <c:pt idx="34">
                  <c:v>1-Dec-95</c:v>
                </c:pt>
                <c:pt idx="35">
                  <c:v>2-Jan-96</c:v>
                </c:pt>
                <c:pt idx="36">
                  <c:v>1-Feb-96</c:v>
                </c:pt>
                <c:pt idx="37">
                  <c:v>1-Mar-96</c:v>
                </c:pt>
                <c:pt idx="38">
                  <c:v>1-Apr-96</c:v>
                </c:pt>
                <c:pt idx="39">
                  <c:v>1-May-96</c:v>
                </c:pt>
                <c:pt idx="40">
                  <c:v>3-Jun-96</c:v>
                </c:pt>
                <c:pt idx="41">
                  <c:v>1-Jul-96</c:v>
                </c:pt>
                <c:pt idx="42">
                  <c:v>1-Aug-96</c:v>
                </c:pt>
                <c:pt idx="43">
                  <c:v>3-Sep-96</c:v>
                </c:pt>
                <c:pt idx="44">
                  <c:v>1-Oct-96</c:v>
                </c:pt>
                <c:pt idx="45">
                  <c:v>1-Nov-96</c:v>
                </c:pt>
                <c:pt idx="46">
                  <c:v>2-Dec-96</c:v>
                </c:pt>
                <c:pt idx="47">
                  <c:v>2-Jan-97</c:v>
                </c:pt>
                <c:pt idx="48">
                  <c:v>3-Feb-97</c:v>
                </c:pt>
                <c:pt idx="49">
                  <c:v>3-Mar-97</c:v>
                </c:pt>
                <c:pt idx="50">
                  <c:v>1-Apr-97</c:v>
                </c:pt>
                <c:pt idx="51">
                  <c:v>1-May-97</c:v>
                </c:pt>
                <c:pt idx="52">
                  <c:v>2-Jun-97</c:v>
                </c:pt>
                <c:pt idx="53">
                  <c:v>1-Jul-97</c:v>
                </c:pt>
                <c:pt idx="54">
                  <c:v>1-Aug-97</c:v>
                </c:pt>
                <c:pt idx="55">
                  <c:v>2-Sep-97</c:v>
                </c:pt>
                <c:pt idx="56">
                  <c:v>1-Oct-97</c:v>
                </c:pt>
                <c:pt idx="57">
                  <c:v>3-Nov-97</c:v>
                </c:pt>
                <c:pt idx="58">
                  <c:v>1-Dec-97</c:v>
                </c:pt>
                <c:pt idx="59">
                  <c:v>2-Jan-98</c:v>
                </c:pt>
                <c:pt idx="60">
                  <c:v>2-Feb-98</c:v>
                </c:pt>
                <c:pt idx="61">
                  <c:v>2-Mar-98</c:v>
                </c:pt>
                <c:pt idx="62">
                  <c:v>1-Apr-98</c:v>
                </c:pt>
                <c:pt idx="63">
                  <c:v>1-May-98</c:v>
                </c:pt>
                <c:pt idx="64">
                  <c:v>1-Jun-98</c:v>
                </c:pt>
                <c:pt idx="65">
                  <c:v>1-Jul-98</c:v>
                </c:pt>
                <c:pt idx="66">
                  <c:v>3-Aug-98</c:v>
                </c:pt>
                <c:pt idx="67">
                  <c:v>1-Sep-98</c:v>
                </c:pt>
                <c:pt idx="68">
                  <c:v>1-Oct-98</c:v>
                </c:pt>
                <c:pt idx="69">
                  <c:v>2-Nov-98</c:v>
                </c:pt>
                <c:pt idx="70">
                  <c:v>1-Dec-98</c:v>
                </c:pt>
                <c:pt idx="71">
                  <c:v>4-Jan-99</c:v>
                </c:pt>
                <c:pt idx="72">
                  <c:v>1-Feb-99</c:v>
                </c:pt>
                <c:pt idx="73">
                  <c:v>1-Mar-99</c:v>
                </c:pt>
                <c:pt idx="74">
                  <c:v>1-Apr-99</c:v>
                </c:pt>
                <c:pt idx="75">
                  <c:v>3-May-99</c:v>
                </c:pt>
                <c:pt idx="76">
                  <c:v>1-Jun-99</c:v>
                </c:pt>
                <c:pt idx="77">
                  <c:v>1-Jul-99</c:v>
                </c:pt>
                <c:pt idx="78">
                  <c:v>2-Aug-99</c:v>
                </c:pt>
                <c:pt idx="79">
                  <c:v>1-Sep-99</c:v>
                </c:pt>
                <c:pt idx="80">
                  <c:v>1-Oct-99</c:v>
                </c:pt>
                <c:pt idx="81">
                  <c:v>1-Nov-99</c:v>
                </c:pt>
                <c:pt idx="82">
                  <c:v>1-Dec-99</c:v>
                </c:pt>
                <c:pt idx="83">
                  <c:v>3-Jan-00</c:v>
                </c:pt>
                <c:pt idx="84">
                  <c:v>1-Feb-00</c:v>
                </c:pt>
                <c:pt idx="85">
                  <c:v>1-Mar-00</c:v>
                </c:pt>
                <c:pt idx="86">
                  <c:v>3-Apr-00</c:v>
                </c:pt>
                <c:pt idx="87">
                  <c:v>1-May-00</c:v>
                </c:pt>
                <c:pt idx="88">
                  <c:v>1-Jun-00</c:v>
                </c:pt>
                <c:pt idx="89">
                  <c:v>3-Jul-00</c:v>
                </c:pt>
                <c:pt idx="90">
                  <c:v>1-Aug-00</c:v>
                </c:pt>
                <c:pt idx="91">
                  <c:v>1-Sep-00</c:v>
                </c:pt>
                <c:pt idx="92">
                  <c:v>2-Oct-00</c:v>
                </c:pt>
                <c:pt idx="93">
                  <c:v>1-Nov-00</c:v>
                </c:pt>
                <c:pt idx="94">
                  <c:v>1-Dec-00</c:v>
                </c:pt>
                <c:pt idx="95">
                  <c:v>2-Jan-01</c:v>
                </c:pt>
                <c:pt idx="96">
                  <c:v>1-Feb-01</c:v>
                </c:pt>
                <c:pt idx="97">
                  <c:v>1-Mar-01</c:v>
                </c:pt>
                <c:pt idx="98">
                  <c:v>2-Apr-01</c:v>
                </c:pt>
                <c:pt idx="99">
                  <c:v>1-May-01</c:v>
                </c:pt>
                <c:pt idx="100">
                  <c:v>1-Jun-01</c:v>
                </c:pt>
                <c:pt idx="101">
                  <c:v>2-Jul-01</c:v>
                </c:pt>
                <c:pt idx="102">
                  <c:v>1-Aug-01</c:v>
                </c:pt>
                <c:pt idx="103">
                  <c:v>4-Sep-01</c:v>
                </c:pt>
                <c:pt idx="104">
                  <c:v>1-Oct-01</c:v>
                </c:pt>
                <c:pt idx="105">
                  <c:v>1-Nov-01</c:v>
                </c:pt>
                <c:pt idx="106">
                  <c:v>3-Dec-01</c:v>
                </c:pt>
                <c:pt idx="107">
                  <c:v>2-Jan-02</c:v>
                </c:pt>
                <c:pt idx="108">
                  <c:v>1-Feb-02</c:v>
                </c:pt>
                <c:pt idx="109">
                  <c:v>1-Mar-02</c:v>
                </c:pt>
                <c:pt idx="110">
                  <c:v>1-Apr-02</c:v>
                </c:pt>
                <c:pt idx="111">
                  <c:v>1-May-02</c:v>
                </c:pt>
                <c:pt idx="112">
                  <c:v>3-Jun-02</c:v>
                </c:pt>
                <c:pt idx="113">
                  <c:v>1-Jul-02</c:v>
                </c:pt>
                <c:pt idx="114">
                  <c:v>1-Aug-02</c:v>
                </c:pt>
                <c:pt idx="115">
                  <c:v>3-Sep-02</c:v>
                </c:pt>
                <c:pt idx="116">
                  <c:v>1-Oct-02</c:v>
                </c:pt>
                <c:pt idx="117">
                  <c:v>1-Nov-02</c:v>
                </c:pt>
                <c:pt idx="118">
                  <c:v>2-Dec-02</c:v>
                </c:pt>
                <c:pt idx="119">
                  <c:v>2-Jan-03</c:v>
                </c:pt>
                <c:pt idx="120">
                  <c:v>3-Feb-03</c:v>
                </c:pt>
                <c:pt idx="121">
                  <c:v>3-Mar-03</c:v>
                </c:pt>
                <c:pt idx="122">
                  <c:v>1-Apr-03</c:v>
                </c:pt>
                <c:pt idx="123">
                  <c:v>1-May-03</c:v>
                </c:pt>
                <c:pt idx="124">
                  <c:v>2-Jun-03</c:v>
                </c:pt>
                <c:pt idx="125">
                  <c:v>1-Jul-03</c:v>
                </c:pt>
                <c:pt idx="126">
                  <c:v>1-Aug-03</c:v>
                </c:pt>
                <c:pt idx="127">
                  <c:v>2-Sep-03</c:v>
                </c:pt>
                <c:pt idx="128">
                  <c:v>1-Oct-03</c:v>
                </c:pt>
                <c:pt idx="129">
                  <c:v>3-Nov-03</c:v>
                </c:pt>
                <c:pt idx="130">
                  <c:v>1-Dec-03</c:v>
                </c:pt>
                <c:pt idx="131">
                  <c:v>2-Jan-04</c:v>
                </c:pt>
                <c:pt idx="132">
                  <c:v>2-Feb-04</c:v>
                </c:pt>
                <c:pt idx="133">
                  <c:v>1-Mar-04</c:v>
                </c:pt>
                <c:pt idx="134">
                  <c:v>1-Apr-04</c:v>
                </c:pt>
                <c:pt idx="135">
                  <c:v>3-May-04</c:v>
                </c:pt>
                <c:pt idx="136">
                  <c:v>1-Jun-04</c:v>
                </c:pt>
                <c:pt idx="137">
                  <c:v>1-Jul-04</c:v>
                </c:pt>
                <c:pt idx="138">
                  <c:v>2-Aug-04</c:v>
                </c:pt>
                <c:pt idx="139">
                  <c:v>1-Sep-04</c:v>
                </c:pt>
                <c:pt idx="140">
                  <c:v>1-Oct-04</c:v>
                </c:pt>
                <c:pt idx="141">
                  <c:v>1-Nov-04</c:v>
                </c:pt>
                <c:pt idx="142">
                  <c:v>1-Dec-04</c:v>
                </c:pt>
                <c:pt idx="143">
                  <c:v>3-Jan-05</c:v>
                </c:pt>
                <c:pt idx="144">
                  <c:v>1-Feb-05</c:v>
                </c:pt>
                <c:pt idx="145">
                  <c:v>1-Mar-05</c:v>
                </c:pt>
                <c:pt idx="146">
                  <c:v>1-Apr-05</c:v>
                </c:pt>
                <c:pt idx="147">
                  <c:v>2-May-05</c:v>
                </c:pt>
                <c:pt idx="148">
                  <c:v>1-Jun-05</c:v>
                </c:pt>
                <c:pt idx="149">
                  <c:v>1-Jul-05</c:v>
                </c:pt>
                <c:pt idx="150">
                  <c:v>1-Aug-05</c:v>
                </c:pt>
                <c:pt idx="151">
                  <c:v>1-Sep-05</c:v>
                </c:pt>
                <c:pt idx="152">
                  <c:v>3-Oct-05</c:v>
                </c:pt>
                <c:pt idx="153">
                  <c:v>1-Nov-05</c:v>
                </c:pt>
                <c:pt idx="154">
                  <c:v>1-Dec-05</c:v>
                </c:pt>
                <c:pt idx="155">
                  <c:v>3-Jan-06</c:v>
                </c:pt>
                <c:pt idx="156">
                  <c:v>1-Feb-06</c:v>
                </c:pt>
                <c:pt idx="157">
                  <c:v>1-Mar-06</c:v>
                </c:pt>
                <c:pt idx="158">
                  <c:v>3-Apr-06</c:v>
                </c:pt>
                <c:pt idx="159">
                  <c:v>1-May-06</c:v>
                </c:pt>
                <c:pt idx="160">
                  <c:v>1-Jun-06</c:v>
                </c:pt>
                <c:pt idx="161">
                  <c:v>3-Jul-06</c:v>
                </c:pt>
                <c:pt idx="162">
                  <c:v>1-Aug-06</c:v>
                </c:pt>
                <c:pt idx="163">
                  <c:v>Return</c:v>
                </c:pt>
                <c:pt idx="164">
                  <c:v>AM</c:v>
                </c:pt>
                <c:pt idx="165">
                  <c:v>GM</c:v>
                </c:pt>
                <c:pt idx="166">
                  <c:v>GM 2nd method</c:v>
                </c:pt>
                <c:pt idx="168">
                  <c:v>Risk</c:v>
                </c:pt>
                <c:pt idx="169">
                  <c:v>Standard deviation</c:v>
                </c:pt>
                <c:pt idx="175">
                  <c:v>Sharpe Ratio</c:v>
                </c:pt>
                <c:pt idx="176">
                  <c:v>Mean/SD</c:v>
                </c:pt>
              </c:strCache>
            </c:strRef>
          </c:cat>
          <c:val>
            <c:numRef>
              <c:f>spy!$E$2:$E$178</c:f>
              <c:numCache>
                <c:ptCount val="177"/>
                <c:pt idx="1">
                  <c:v>0.02518392756083739</c:v>
                </c:pt>
                <c:pt idx="2">
                  <c:v>0.025669334805409876</c:v>
                </c:pt>
                <c:pt idx="3">
                  <c:v>0.02691218130311623</c:v>
                </c:pt>
                <c:pt idx="4">
                  <c:v>0.0027586206896552117</c:v>
                </c:pt>
                <c:pt idx="5">
                  <c:v>0.004951856946354875</c:v>
                </c:pt>
                <c:pt idx="6">
                  <c:v>0.038429637821398965</c:v>
                </c:pt>
                <c:pt idx="7">
                  <c:v>0.0071884984025559935</c:v>
                </c:pt>
                <c:pt idx="8">
                  <c:v>0.019576293912577206</c:v>
                </c:pt>
                <c:pt idx="9">
                  <c:v>0.010783798001052175</c:v>
                </c:pt>
                <c:pt idx="10">
                  <c:v>0.011699016219090606</c:v>
                </c:pt>
                <c:pt idx="11">
                  <c:v>0.03495400788436283</c:v>
                </c:pt>
                <c:pt idx="12">
                  <c:v>0.02920264093448465</c:v>
                </c:pt>
                <c:pt idx="13">
                  <c:v>0.04185194873136266</c:v>
                </c:pt>
                <c:pt idx="14">
                  <c:v>0.0111930111930111</c:v>
                </c:pt>
                <c:pt idx="15">
                  <c:v>0.016198704103671746</c:v>
                </c:pt>
                <c:pt idx="16">
                  <c:v>0.02311370882040376</c:v>
                </c:pt>
                <c:pt idx="17">
                  <c:v>0.032363339679086146</c:v>
                </c:pt>
                <c:pt idx="18">
                  <c:v>0.038198103266596305</c:v>
                </c:pt>
                <c:pt idx="19">
                  <c:v>0.01928444557218975</c:v>
                </c:pt>
                <c:pt idx="20">
                  <c:v>0.028460543337645576</c:v>
                </c:pt>
                <c:pt idx="21">
                  <c:v>0.03974842767295593</c:v>
                </c:pt>
                <c:pt idx="22">
                  <c:v>0.0057636887608068866</c:v>
                </c:pt>
                <c:pt idx="23">
                  <c:v>0.03360250065121123</c:v>
                </c:pt>
                <c:pt idx="24">
                  <c:v>0.04107862903225813</c:v>
                </c:pt>
                <c:pt idx="25">
                  <c:v>0.028564512224642936</c:v>
                </c:pt>
                <c:pt idx="26">
                  <c:v>0.029418686749823487</c:v>
                </c:pt>
                <c:pt idx="27">
                  <c:v>0.03978052126200263</c:v>
                </c:pt>
                <c:pt idx="28">
                  <c:v>0.02022867194371156</c:v>
                </c:pt>
                <c:pt idx="29">
                  <c:v>0.032112068965517285</c:v>
                </c:pt>
                <c:pt idx="30">
                  <c:v>0.004385049070787238</c:v>
                </c:pt>
                <c:pt idx="31">
                  <c:v>0.04220374220374223</c:v>
                </c:pt>
                <c:pt idx="32">
                  <c:v>0.0027927388789148327</c:v>
                </c:pt>
                <c:pt idx="33">
                  <c:v>0.044608921784356804</c:v>
                </c:pt>
                <c:pt idx="34">
                  <c:v>0.014362313289927231</c:v>
                </c:pt>
                <c:pt idx="35">
                  <c:v>0.03568057390976025</c:v>
                </c:pt>
                <c:pt idx="36">
                  <c:v>0.0032810791104629917</c:v>
                </c:pt>
                <c:pt idx="37">
                  <c:v>0.017805232558139608</c:v>
                </c:pt>
                <c:pt idx="38">
                  <c:v>0.010888968225633691</c:v>
                </c:pt>
                <c:pt idx="39">
                  <c:v>0.022602860674554016</c:v>
                </c:pt>
                <c:pt idx="40">
                  <c:v>0.008461405629425005</c:v>
                </c:pt>
                <c:pt idx="41">
                  <c:v>0.04503424657534239</c:v>
                </c:pt>
                <c:pt idx="42">
                  <c:v>0.01936525013448087</c:v>
                </c:pt>
                <c:pt idx="43">
                  <c:v>0.05030782761653473</c:v>
                </c:pt>
                <c:pt idx="44">
                  <c:v>0.03249037012225754</c:v>
                </c:pt>
                <c:pt idx="45">
                  <c:v>0.07299270072992713</c:v>
                </c:pt>
                <c:pt idx="46">
                  <c:v>0.02433862433862433</c:v>
                </c:pt>
                <c:pt idx="47">
                  <c:v>0.06182212581344894</c:v>
                </c:pt>
                <c:pt idx="48">
                  <c:v>0.009630818619582615</c:v>
                </c:pt>
                <c:pt idx="49">
                  <c:v>0.04379245555716146</c:v>
                </c:pt>
                <c:pt idx="50">
                  <c:v>0.06257557436517534</c:v>
                </c:pt>
                <c:pt idx="51">
                  <c:v>0.06330014224751071</c:v>
                </c:pt>
                <c:pt idx="52">
                  <c:v>0.04093645484949836</c:v>
                </c:pt>
                <c:pt idx="53">
                  <c:v>0.07929572034442875</c:v>
                </c:pt>
                <c:pt idx="54">
                  <c:v>0.051798047154084405</c:v>
                </c:pt>
                <c:pt idx="55">
                  <c:v>0.048097450709531565</c:v>
                </c:pt>
                <c:pt idx="56">
                  <c:v>0.02444284687275332</c:v>
                </c:pt>
                <c:pt idx="57">
                  <c:v>0.03856546303119627</c:v>
                </c:pt>
                <c:pt idx="58">
                  <c:v>0.01880321665089881</c:v>
                </c:pt>
                <c:pt idx="59">
                  <c:v>0.012884503772489836</c:v>
                </c:pt>
                <c:pt idx="60">
                  <c:v>0.06921842768737098</c:v>
                </c:pt>
                <c:pt idx="61">
                  <c:v>0.04919614147909972</c:v>
                </c:pt>
                <c:pt idx="62">
                  <c:v>0.012769435080192052</c:v>
                </c:pt>
                <c:pt idx="63">
                  <c:v>0.02077869679241479</c:v>
                </c:pt>
                <c:pt idx="64">
                  <c:v>0.04254223320972389</c:v>
                </c:pt>
                <c:pt idx="65">
                  <c:v>0.013536211836774928</c:v>
                </c:pt>
                <c:pt idx="66">
                  <c:v>0.14112580128205132</c:v>
                </c:pt>
                <c:pt idx="67">
                  <c:v>0.06355685131195339</c:v>
                </c:pt>
                <c:pt idx="68">
                  <c:v>0.08103070175438597</c:v>
                </c:pt>
                <c:pt idx="69">
                  <c:v>0.05558373060148077</c:v>
                </c:pt>
                <c:pt idx="70">
                  <c:v>0.0650523685980591</c:v>
                </c:pt>
                <c:pt idx="71">
                  <c:v>0.03527607361963187</c:v>
                </c:pt>
                <c:pt idx="72">
                  <c:v>0.03206971677559919</c:v>
                </c:pt>
                <c:pt idx="73">
                  <c:v>0.04177545691906006</c:v>
                </c:pt>
                <c:pt idx="74">
                  <c:v>0.037939676778152284</c:v>
                </c:pt>
                <c:pt idx="75">
                  <c:v>0.02289758534554538</c:v>
                </c:pt>
                <c:pt idx="76">
                  <c:v>0.055048998721772546</c:v>
                </c:pt>
                <c:pt idx="77">
                  <c:v>0.03101526532590262</c:v>
                </c:pt>
                <c:pt idx="78">
                  <c:v>0.005167958656330788</c:v>
                </c:pt>
                <c:pt idx="79">
                  <c:v>0.0224549643904482</c:v>
                </c:pt>
                <c:pt idx="80">
                  <c:v>0.06402674209308304</c:v>
                </c:pt>
                <c:pt idx="81">
                  <c:v>0.016674722087965145</c:v>
                </c:pt>
                <c:pt idx="82">
                  <c:v>0.05712701053799219</c:v>
                </c:pt>
                <c:pt idx="83">
                  <c:v>0.04984260230849941</c:v>
                </c:pt>
                <c:pt idx="84">
                  <c:v>0.0151455391654177</c:v>
                </c:pt>
                <c:pt idx="85">
                  <c:v>0.09691629955947133</c:v>
                </c:pt>
                <c:pt idx="86">
                  <c:v>0.035195326761591775</c:v>
                </c:pt>
                <c:pt idx="87">
                  <c:v>0.015742072201619498</c:v>
                </c:pt>
                <c:pt idx="88">
                  <c:v>0.019761630142252927</c:v>
                </c:pt>
                <c:pt idx="89">
                  <c:v>0.01575931232091693</c:v>
                </c:pt>
                <c:pt idx="90">
                  <c:v>0.06534896192446182</c:v>
                </c:pt>
                <c:pt idx="91">
                  <c:v>0.054796490723428765</c:v>
                </c:pt>
                <c:pt idx="92">
                  <c:v>0.004716981132075506</c:v>
                </c:pt>
                <c:pt idx="93">
                  <c:v>0.07468277021862098</c:v>
                </c:pt>
                <c:pt idx="94">
                  <c:v>0.005534902932672464</c:v>
                </c:pt>
                <c:pt idx="95">
                  <c:v>0.04444259843827886</c:v>
                </c:pt>
                <c:pt idx="96">
                  <c:v>0.09544261512765449</c:v>
                </c:pt>
                <c:pt idx="97">
                  <c:v>0.056009847885342516</c:v>
                </c:pt>
                <c:pt idx="98">
                  <c:v>0.0854135618479881</c:v>
                </c:pt>
                <c:pt idx="99">
                  <c:v>0.005577962756371798</c:v>
                </c:pt>
                <c:pt idx="100">
                  <c:v>0.023817742492233267</c:v>
                </c:pt>
                <c:pt idx="101">
                  <c:v>0.010166195190947715</c:v>
                </c:pt>
                <c:pt idx="102">
                  <c:v>0.059390908279003354</c:v>
                </c:pt>
                <c:pt idx="103">
                  <c:v>0.08156095708317498</c:v>
                </c:pt>
                <c:pt idx="104">
                  <c:v>0.013025948516489102</c:v>
                </c:pt>
                <c:pt idx="105">
                  <c:v>0.07796713950403103</c:v>
                </c:pt>
                <c:pt idx="106">
                  <c:v>0.0021774117201552967</c:v>
                </c:pt>
                <c:pt idx="107">
                  <c:v>0.00982429624031746</c:v>
                </c:pt>
                <c:pt idx="108">
                  <c:v>0.017935508490746</c:v>
                </c:pt>
                <c:pt idx="109">
                  <c:v>0.03322323683699244</c:v>
                </c:pt>
                <c:pt idx="110">
                  <c:v>0.058104550582925844</c:v>
                </c:pt>
                <c:pt idx="111">
                  <c:v>0.005989219405070957</c:v>
                </c:pt>
                <c:pt idx="112">
                  <c:v>0.07381000200843538</c:v>
                </c:pt>
                <c:pt idx="113">
                  <c:v>0.07882467743684278</c:v>
                </c:pt>
                <c:pt idx="114">
                  <c:v>0.006826741996233669</c:v>
                </c:pt>
                <c:pt idx="115">
                  <c:v>0.10486322188449862</c:v>
                </c:pt>
                <c:pt idx="116">
                  <c:v>0.08227765443385153</c:v>
                </c:pt>
                <c:pt idx="117">
                  <c:v>0.06178351635091094</c:v>
                </c:pt>
                <c:pt idx="118">
                  <c:v>0.05659734060688704</c:v>
                </c:pt>
                <c:pt idx="119">
                  <c:v>0.02457535236718475</c:v>
                </c:pt>
                <c:pt idx="120">
                  <c:v>0.013461775966407354</c:v>
                </c:pt>
                <c:pt idx="121">
                  <c:v>0.0021281922884326706</c:v>
                </c:pt>
                <c:pt idx="122">
                  <c:v>0.08457214241099308</c:v>
                </c:pt>
                <c:pt idx="123">
                  <c:v>0.054826076940797115</c:v>
                </c:pt>
                <c:pt idx="124">
                  <c:v>0.010701026424983665</c:v>
                </c:pt>
                <c:pt idx="125">
                  <c:v>0.017934312878133067</c:v>
                </c:pt>
                <c:pt idx="126">
                  <c:v>0.020696242835915972</c:v>
                </c:pt>
                <c:pt idx="127">
                  <c:v>0.01091816574815428</c:v>
                </c:pt>
                <c:pt idx="128">
                  <c:v>0.05351135407905792</c:v>
                </c:pt>
                <c:pt idx="129">
                  <c:v>0.010877157968266675</c:v>
                </c:pt>
                <c:pt idx="130">
                  <c:v>0.05034550839091815</c:v>
                </c:pt>
                <c:pt idx="131">
                  <c:v>0.019736842105263105</c:v>
                </c:pt>
                <c:pt idx="132">
                  <c:v>0.013640552995391741</c:v>
                </c:pt>
                <c:pt idx="133">
                  <c:v>0.013275140934715475</c:v>
                </c:pt>
                <c:pt idx="134">
                  <c:v>0.018890527091780292</c:v>
                </c:pt>
                <c:pt idx="135">
                  <c:v>0.017094017094017165</c:v>
                </c:pt>
                <c:pt idx="136">
                  <c:v>0.01846892603195124</c:v>
                </c:pt>
                <c:pt idx="137">
                  <c:v>0.03218786834708506</c:v>
                </c:pt>
                <c:pt idx="138">
                  <c:v>0.002435825370058133</c:v>
                </c:pt>
                <c:pt idx="139">
                  <c:v>0.009999999999999936</c:v>
                </c:pt>
                <c:pt idx="140">
                  <c:v>0.012954566484685905</c:v>
                </c:pt>
                <c:pt idx="141">
                  <c:v>0.04448707408422403</c:v>
                </c:pt>
                <c:pt idx="142">
                  <c:v>0.03008570928808814</c:v>
                </c:pt>
                <c:pt idx="143">
                  <c:v>0.02241467142129394</c:v>
                </c:pt>
                <c:pt idx="144">
                  <c:v>0.02093104047246827</c:v>
                </c:pt>
                <c:pt idx="145">
                  <c:v>0.018290089323691975</c:v>
                </c:pt>
                <c:pt idx="146">
                  <c:v>0.018717504332755725</c:v>
                </c:pt>
                <c:pt idx="147">
                  <c:v>0.032232426704344806</c:v>
                </c:pt>
                <c:pt idx="148">
                  <c:v>0.0014543587988707478</c:v>
                </c:pt>
                <c:pt idx="149">
                  <c:v>0.03827097215103369</c:v>
                </c:pt>
                <c:pt idx="150">
                  <c:v>0.009379628105973346</c:v>
                </c:pt>
                <c:pt idx="151">
                  <c:v>0.008056478405315605</c:v>
                </c:pt>
                <c:pt idx="152">
                  <c:v>0.02364670017302467</c:v>
                </c:pt>
                <c:pt idx="153">
                  <c:v>0.043966244725738346</c:v>
                </c:pt>
                <c:pt idx="154">
                  <c:v>0.0019400210168943083</c:v>
                </c:pt>
                <c:pt idx="155">
                  <c:v>0.024054426176399118</c:v>
                </c:pt>
                <c:pt idx="156">
                  <c:v>0.005694400506168925</c:v>
                </c:pt>
                <c:pt idx="157">
                  <c:v>0.016514627241270795</c:v>
                </c:pt>
                <c:pt idx="158">
                  <c:v>0.01261024292124397</c:v>
                </c:pt>
                <c:pt idx="159">
                  <c:v>0.030101612040644692</c:v>
                </c:pt>
                <c:pt idx="160">
                  <c:v>0.0025994486018117236</c:v>
                </c:pt>
                <c:pt idx="161">
                  <c:v>0.004478315524827099</c:v>
                </c:pt>
                <c:pt idx="162">
                  <c:v>0.021353148220571126</c:v>
                </c:pt>
              </c:numCache>
            </c:numRef>
          </c:val>
          <c:smooth val="0"/>
        </c:ser>
        <c:axId val="25862010"/>
        <c:axId val="31431499"/>
      </c:lineChart>
      <c:catAx>
        <c:axId val="2586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31499"/>
        <c:crosses val="autoZero"/>
        <c:auto val="1"/>
        <c:lblOffset val="100"/>
        <c:noMultiLvlLbl val="0"/>
      </c:catAx>
      <c:valAx>
        <c:axId val="31431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62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spy!$C$1</c:f>
              <c:strCache>
                <c:ptCount val="1"/>
                <c:pt idx="0">
                  <c:v>HPR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spy!$A$2:$A$164</c:f>
              <c:strCache>
                <c:ptCount val="163"/>
                <c:pt idx="0">
                  <c:v>34001</c:v>
                </c:pt>
                <c:pt idx="1">
                  <c:v>34029</c:v>
                </c:pt>
                <c:pt idx="2">
                  <c:v>34060</c:v>
                </c:pt>
                <c:pt idx="3">
                  <c:v>34092</c:v>
                </c:pt>
                <c:pt idx="4">
                  <c:v>34121</c:v>
                </c:pt>
                <c:pt idx="5">
                  <c:v>34151</c:v>
                </c:pt>
                <c:pt idx="6">
                  <c:v>34183</c:v>
                </c:pt>
                <c:pt idx="7">
                  <c:v>34213</c:v>
                </c:pt>
                <c:pt idx="8">
                  <c:v>34243</c:v>
                </c:pt>
                <c:pt idx="9">
                  <c:v>34274</c:v>
                </c:pt>
                <c:pt idx="10">
                  <c:v>34304</c:v>
                </c:pt>
                <c:pt idx="11">
                  <c:v>34337</c:v>
                </c:pt>
                <c:pt idx="12">
                  <c:v>34366</c:v>
                </c:pt>
                <c:pt idx="13">
                  <c:v>34394</c:v>
                </c:pt>
                <c:pt idx="14">
                  <c:v>34428</c:v>
                </c:pt>
                <c:pt idx="15">
                  <c:v>34456</c:v>
                </c:pt>
                <c:pt idx="16">
                  <c:v>34486</c:v>
                </c:pt>
                <c:pt idx="17">
                  <c:v>34516</c:v>
                </c:pt>
                <c:pt idx="18">
                  <c:v>34547</c:v>
                </c:pt>
                <c:pt idx="19">
                  <c:v>34578</c:v>
                </c:pt>
                <c:pt idx="20">
                  <c:v>34610</c:v>
                </c:pt>
                <c:pt idx="21">
                  <c:v>34639</c:v>
                </c:pt>
                <c:pt idx="22">
                  <c:v>34669</c:v>
                </c:pt>
                <c:pt idx="23">
                  <c:v>34702</c:v>
                </c:pt>
                <c:pt idx="24">
                  <c:v>34731</c:v>
                </c:pt>
                <c:pt idx="25">
                  <c:v>34759</c:v>
                </c:pt>
                <c:pt idx="26">
                  <c:v>34792</c:v>
                </c:pt>
                <c:pt idx="27">
                  <c:v>34820</c:v>
                </c:pt>
                <c:pt idx="28">
                  <c:v>34851</c:v>
                </c:pt>
                <c:pt idx="29">
                  <c:v>34883</c:v>
                </c:pt>
                <c:pt idx="30">
                  <c:v>34912</c:v>
                </c:pt>
                <c:pt idx="31">
                  <c:v>34943</c:v>
                </c:pt>
                <c:pt idx="32">
                  <c:v>34974</c:v>
                </c:pt>
                <c:pt idx="33">
                  <c:v>35004</c:v>
                </c:pt>
                <c:pt idx="34">
                  <c:v>35034</c:v>
                </c:pt>
                <c:pt idx="35">
                  <c:v>35066</c:v>
                </c:pt>
                <c:pt idx="36">
                  <c:v>35096</c:v>
                </c:pt>
                <c:pt idx="37">
                  <c:v>35125</c:v>
                </c:pt>
                <c:pt idx="38">
                  <c:v>35156</c:v>
                </c:pt>
                <c:pt idx="39">
                  <c:v>35186</c:v>
                </c:pt>
                <c:pt idx="40">
                  <c:v>35219</c:v>
                </c:pt>
                <c:pt idx="41">
                  <c:v>35247</c:v>
                </c:pt>
                <c:pt idx="42">
                  <c:v>35278</c:v>
                </c:pt>
                <c:pt idx="43">
                  <c:v>35311</c:v>
                </c:pt>
                <c:pt idx="44">
                  <c:v>35339</c:v>
                </c:pt>
                <c:pt idx="45">
                  <c:v>35370</c:v>
                </c:pt>
                <c:pt idx="46">
                  <c:v>35401</c:v>
                </c:pt>
                <c:pt idx="47">
                  <c:v>35432</c:v>
                </c:pt>
                <c:pt idx="48">
                  <c:v>35464</c:v>
                </c:pt>
                <c:pt idx="49">
                  <c:v>35492</c:v>
                </c:pt>
                <c:pt idx="50">
                  <c:v>35521</c:v>
                </c:pt>
                <c:pt idx="51">
                  <c:v>35551</c:v>
                </c:pt>
                <c:pt idx="52">
                  <c:v>35583</c:v>
                </c:pt>
                <c:pt idx="53">
                  <c:v>35612</c:v>
                </c:pt>
                <c:pt idx="54">
                  <c:v>35643</c:v>
                </c:pt>
                <c:pt idx="55">
                  <c:v>35675</c:v>
                </c:pt>
                <c:pt idx="56">
                  <c:v>35704</c:v>
                </c:pt>
                <c:pt idx="57">
                  <c:v>35737</c:v>
                </c:pt>
                <c:pt idx="58">
                  <c:v>35765</c:v>
                </c:pt>
                <c:pt idx="59">
                  <c:v>35797</c:v>
                </c:pt>
                <c:pt idx="60">
                  <c:v>35828</c:v>
                </c:pt>
                <c:pt idx="61">
                  <c:v>35856</c:v>
                </c:pt>
                <c:pt idx="62">
                  <c:v>35886</c:v>
                </c:pt>
                <c:pt idx="63">
                  <c:v>35916</c:v>
                </c:pt>
                <c:pt idx="64">
                  <c:v>35947</c:v>
                </c:pt>
                <c:pt idx="65">
                  <c:v>35977</c:v>
                </c:pt>
                <c:pt idx="66">
                  <c:v>36010</c:v>
                </c:pt>
                <c:pt idx="67">
                  <c:v>36039</c:v>
                </c:pt>
                <c:pt idx="68">
                  <c:v>36069</c:v>
                </c:pt>
                <c:pt idx="69">
                  <c:v>36101</c:v>
                </c:pt>
                <c:pt idx="70">
                  <c:v>36130</c:v>
                </c:pt>
                <c:pt idx="71">
                  <c:v>36164</c:v>
                </c:pt>
                <c:pt idx="72">
                  <c:v>36192</c:v>
                </c:pt>
                <c:pt idx="73">
                  <c:v>36220</c:v>
                </c:pt>
                <c:pt idx="74">
                  <c:v>36251</c:v>
                </c:pt>
                <c:pt idx="75">
                  <c:v>36283</c:v>
                </c:pt>
                <c:pt idx="76">
                  <c:v>36312</c:v>
                </c:pt>
                <c:pt idx="77">
                  <c:v>36342</c:v>
                </c:pt>
                <c:pt idx="78">
                  <c:v>36374</c:v>
                </c:pt>
                <c:pt idx="79">
                  <c:v>36404</c:v>
                </c:pt>
                <c:pt idx="80">
                  <c:v>36434</c:v>
                </c:pt>
                <c:pt idx="81">
                  <c:v>36465</c:v>
                </c:pt>
                <c:pt idx="82">
                  <c:v>36495</c:v>
                </c:pt>
                <c:pt idx="83">
                  <c:v>36528</c:v>
                </c:pt>
                <c:pt idx="84">
                  <c:v>36557</c:v>
                </c:pt>
                <c:pt idx="85">
                  <c:v>36586</c:v>
                </c:pt>
                <c:pt idx="86">
                  <c:v>36619</c:v>
                </c:pt>
                <c:pt idx="87">
                  <c:v>36647</c:v>
                </c:pt>
                <c:pt idx="88">
                  <c:v>36678</c:v>
                </c:pt>
                <c:pt idx="89">
                  <c:v>36710</c:v>
                </c:pt>
                <c:pt idx="90">
                  <c:v>36739</c:v>
                </c:pt>
                <c:pt idx="91">
                  <c:v>36770</c:v>
                </c:pt>
                <c:pt idx="92">
                  <c:v>36801</c:v>
                </c:pt>
                <c:pt idx="93">
                  <c:v>36831</c:v>
                </c:pt>
                <c:pt idx="94">
                  <c:v>36861</c:v>
                </c:pt>
                <c:pt idx="95">
                  <c:v>36893</c:v>
                </c:pt>
                <c:pt idx="96">
                  <c:v>36923</c:v>
                </c:pt>
                <c:pt idx="97">
                  <c:v>36951</c:v>
                </c:pt>
                <c:pt idx="98">
                  <c:v>36983</c:v>
                </c:pt>
                <c:pt idx="99">
                  <c:v>37012</c:v>
                </c:pt>
                <c:pt idx="100">
                  <c:v>37043</c:v>
                </c:pt>
                <c:pt idx="101">
                  <c:v>37074</c:v>
                </c:pt>
                <c:pt idx="102">
                  <c:v>37104</c:v>
                </c:pt>
                <c:pt idx="103">
                  <c:v>37138</c:v>
                </c:pt>
                <c:pt idx="104">
                  <c:v>37165</c:v>
                </c:pt>
                <c:pt idx="105">
                  <c:v>37196</c:v>
                </c:pt>
                <c:pt idx="106">
                  <c:v>37228</c:v>
                </c:pt>
                <c:pt idx="107">
                  <c:v>37258</c:v>
                </c:pt>
                <c:pt idx="108">
                  <c:v>37288</c:v>
                </c:pt>
                <c:pt idx="109">
                  <c:v>37316</c:v>
                </c:pt>
                <c:pt idx="110">
                  <c:v>37347</c:v>
                </c:pt>
                <c:pt idx="111">
                  <c:v>37377</c:v>
                </c:pt>
                <c:pt idx="112">
                  <c:v>37410</c:v>
                </c:pt>
                <c:pt idx="113">
                  <c:v>37438</c:v>
                </c:pt>
                <c:pt idx="114">
                  <c:v>37469</c:v>
                </c:pt>
                <c:pt idx="115">
                  <c:v>37502</c:v>
                </c:pt>
                <c:pt idx="116">
                  <c:v>37530</c:v>
                </c:pt>
                <c:pt idx="117">
                  <c:v>37561</c:v>
                </c:pt>
                <c:pt idx="118">
                  <c:v>37592</c:v>
                </c:pt>
                <c:pt idx="119">
                  <c:v>37623</c:v>
                </c:pt>
                <c:pt idx="120">
                  <c:v>37655</c:v>
                </c:pt>
                <c:pt idx="121">
                  <c:v>37683</c:v>
                </c:pt>
                <c:pt idx="122">
                  <c:v>37712</c:v>
                </c:pt>
                <c:pt idx="123">
                  <c:v>37742</c:v>
                </c:pt>
                <c:pt idx="124">
                  <c:v>37774</c:v>
                </c:pt>
                <c:pt idx="125">
                  <c:v>37803</c:v>
                </c:pt>
                <c:pt idx="126">
                  <c:v>37834</c:v>
                </c:pt>
                <c:pt idx="127">
                  <c:v>37866</c:v>
                </c:pt>
                <c:pt idx="128">
                  <c:v>37895</c:v>
                </c:pt>
                <c:pt idx="129">
                  <c:v>37928</c:v>
                </c:pt>
                <c:pt idx="130">
                  <c:v>37956</c:v>
                </c:pt>
                <c:pt idx="131">
                  <c:v>37988</c:v>
                </c:pt>
                <c:pt idx="132">
                  <c:v>38019</c:v>
                </c:pt>
                <c:pt idx="133">
                  <c:v>38047</c:v>
                </c:pt>
                <c:pt idx="134">
                  <c:v>38078</c:v>
                </c:pt>
                <c:pt idx="135">
                  <c:v>38110</c:v>
                </c:pt>
                <c:pt idx="136">
                  <c:v>38139</c:v>
                </c:pt>
                <c:pt idx="137">
                  <c:v>38169</c:v>
                </c:pt>
                <c:pt idx="138">
                  <c:v>38201</c:v>
                </c:pt>
                <c:pt idx="139">
                  <c:v>38231</c:v>
                </c:pt>
                <c:pt idx="140">
                  <c:v>38261</c:v>
                </c:pt>
                <c:pt idx="141">
                  <c:v>38292</c:v>
                </c:pt>
                <c:pt idx="142">
                  <c:v>38322</c:v>
                </c:pt>
                <c:pt idx="143">
                  <c:v>38355</c:v>
                </c:pt>
                <c:pt idx="144">
                  <c:v>38384</c:v>
                </c:pt>
                <c:pt idx="145">
                  <c:v>38412</c:v>
                </c:pt>
                <c:pt idx="146">
                  <c:v>38443</c:v>
                </c:pt>
                <c:pt idx="147">
                  <c:v>38474</c:v>
                </c:pt>
                <c:pt idx="148">
                  <c:v>38504</c:v>
                </c:pt>
                <c:pt idx="149">
                  <c:v>38534</c:v>
                </c:pt>
                <c:pt idx="150">
                  <c:v>38565</c:v>
                </c:pt>
                <c:pt idx="151">
                  <c:v>38596</c:v>
                </c:pt>
                <c:pt idx="152">
                  <c:v>38628</c:v>
                </c:pt>
                <c:pt idx="153">
                  <c:v>38657</c:v>
                </c:pt>
                <c:pt idx="154">
                  <c:v>38687</c:v>
                </c:pt>
                <c:pt idx="155">
                  <c:v>38720</c:v>
                </c:pt>
                <c:pt idx="156">
                  <c:v>38749</c:v>
                </c:pt>
                <c:pt idx="157">
                  <c:v>38777</c:v>
                </c:pt>
                <c:pt idx="158">
                  <c:v>38810</c:v>
                </c:pt>
                <c:pt idx="159">
                  <c:v>38838</c:v>
                </c:pt>
                <c:pt idx="160">
                  <c:v>38869</c:v>
                </c:pt>
                <c:pt idx="161">
                  <c:v>38901</c:v>
                </c:pt>
                <c:pt idx="162">
                  <c:v>38930</c:v>
                </c:pt>
              </c:strCache>
            </c:strRef>
          </c:cat>
          <c:val>
            <c:numRef>
              <c:f>spy!$C$2:$C$164</c:f>
              <c:numCache>
                <c:ptCount val="163"/>
                <c:pt idx="1">
                  <c:v>0.02518392756083739</c:v>
                </c:pt>
                <c:pt idx="2">
                  <c:v>-0.025669334805409876</c:v>
                </c:pt>
                <c:pt idx="3">
                  <c:v>0.02691218130311623</c:v>
                </c:pt>
                <c:pt idx="4">
                  <c:v>0.0027586206896552117</c:v>
                </c:pt>
                <c:pt idx="5">
                  <c:v>-0.004951856946354875</c:v>
                </c:pt>
                <c:pt idx="6">
                  <c:v>0.038429637821398965</c:v>
                </c:pt>
                <c:pt idx="7">
                  <c:v>-0.0071884984025559935</c:v>
                </c:pt>
                <c:pt idx="8">
                  <c:v>0.019576293912577206</c:v>
                </c:pt>
                <c:pt idx="9">
                  <c:v>-0.010783798001052175</c:v>
                </c:pt>
                <c:pt idx="10">
                  <c:v>0.011699016219090606</c:v>
                </c:pt>
                <c:pt idx="11">
                  <c:v>0.03495400788436283</c:v>
                </c:pt>
                <c:pt idx="12">
                  <c:v>-0.02920264093448465</c:v>
                </c:pt>
                <c:pt idx="13">
                  <c:v>-0.04185194873136266</c:v>
                </c:pt>
                <c:pt idx="14">
                  <c:v>0.0111930111930111</c:v>
                </c:pt>
                <c:pt idx="15">
                  <c:v>0.016198704103671746</c:v>
                </c:pt>
                <c:pt idx="16">
                  <c:v>-0.02311370882040376</c:v>
                </c:pt>
                <c:pt idx="17">
                  <c:v>0.032363339679086146</c:v>
                </c:pt>
                <c:pt idx="18">
                  <c:v>0.038198103266596305</c:v>
                </c:pt>
                <c:pt idx="19">
                  <c:v>-0.01928444557218975</c:v>
                </c:pt>
                <c:pt idx="20">
                  <c:v>0.028460543337645576</c:v>
                </c:pt>
                <c:pt idx="21">
                  <c:v>-0.03974842767295593</c:v>
                </c:pt>
                <c:pt idx="22">
                  <c:v>0.0057636887608068866</c:v>
                </c:pt>
                <c:pt idx="23">
                  <c:v>0.03360250065121123</c:v>
                </c:pt>
                <c:pt idx="24">
                  <c:v>0.04107862903225813</c:v>
                </c:pt>
                <c:pt idx="25">
                  <c:v>0.028564512224642936</c:v>
                </c:pt>
                <c:pt idx="26">
                  <c:v>0.029418686749823487</c:v>
                </c:pt>
                <c:pt idx="27">
                  <c:v>0.03978052126200263</c:v>
                </c:pt>
                <c:pt idx="28">
                  <c:v>0.02022867194371156</c:v>
                </c:pt>
                <c:pt idx="29">
                  <c:v>0.032112068965517285</c:v>
                </c:pt>
                <c:pt idx="30">
                  <c:v>0.004385049070787238</c:v>
                </c:pt>
                <c:pt idx="31">
                  <c:v>0.04220374220374223</c:v>
                </c:pt>
                <c:pt idx="32">
                  <c:v>-0.0027927388789148327</c:v>
                </c:pt>
                <c:pt idx="33">
                  <c:v>0.044608921784356804</c:v>
                </c:pt>
                <c:pt idx="34">
                  <c:v>0.014362313289927231</c:v>
                </c:pt>
                <c:pt idx="35">
                  <c:v>0.03568057390976025</c:v>
                </c:pt>
                <c:pt idx="36">
                  <c:v>0.0032810791104629917</c:v>
                </c:pt>
                <c:pt idx="37">
                  <c:v>0.017805232558139608</c:v>
                </c:pt>
                <c:pt idx="38">
                  <c:v>0.010888968225633691</c:v>
                </c:pt>
                <c:pt idx="39">
                  <c:v>0.022602860674554016</c:v>
                </c:pt>
                <c:pt idx="40">
                  <c:v>0.008461405629425005</c:v>
                </c:pt>
                <c:pt idx="41">
                  <c:v>-0.04503424657534239</c:v>
                </c:pt>
                <c:pt idx="42">
                  <c:v>0.01936525013448087</c:v>
                </c:pt>
                <c:pt idx="43">
                  <c:v>0.05030782761653473</c:v>
                </c:pt>
                <c:pt idx="44">
                  <c:v>0.03249037012225754</c:v>
                </c:pt>
                <c:pt idx="45">
                  <c:v>0.07299270072992713</c:v>
                </c:pt>
                <c:pt idx="46">
                  <c:v>-0.02433862433862433</c:v>
                </c:pt>
                <c:pt idx="47">
                  <c:v>0.06182212581344894</c:v>
                </c:pt>
                <c:pt idx="48">
                  <c:v>0.009630818619582615</c:v>
                </c:pt>
                <c:pt idx="49">
                  <c:v>-0.04379245555716146</c:v>
                </c:pt>
                <c:pt idx="50">
                  <c:v>0.06257557436517534</c:v>
                </c:pt>
                <c:pt idx="51">
                  <c:v>0.06330014224751071</c:v>
                </c:pt>
                <c:pt idx="52">
                  <c:v>0.04093645484949836</c:v>
                </c:pt>
                <c:pt idx="53">
                  <c:v>0.07929572034442875</c:v>
                </c:pt>
                <c:pt idx="54">
                  <c:v>-0.051798047154084405</c:v>
                </c:pt>
                <c:pt idx="55">
                  <c:v>0.048097450709531565</c:v>
                </c:pt>
                <c:pt idx="56">
                  <c:v>-0.02444284687275332</c:v>
                </c:pt>
                <c:pt idx="57">
                  <c:v>0.03856546303119627</c:v>
                </c:pt>
                <c:pt idx="58">
                  <c:v>0.01880321665089881</c:v>
                </c:pt>
                <c:pt idx="59">
                  <c:v>0.012884503772489836</c:v>
                </c:pt>
                <c:pt idx="60">
                  <c:v>0.06921842768737098</c:v>
                </c:pt>
                <c:pt idx="61">
                  <c:v>0.04919614147909972</c:v>
                </c:pt>
                <c:pt idx="62">
                  <c:v>0.012769435080192052</c:v>
                </c:pt>
                <c:pt idx="63">
                  <c:v>-0.02077869679241479</c:v>
                </c:pt>
                <c:pt idx="64">
                  <c:v>0.04254223320972389</c:v>
                </c:pt>
                <c:pt idx="65">
                  <c:v>-0.013536211836774928</c:v>
                </c:pt>
                <c:pt idx="66">
                  <c:v>-0.14112580128205132</c:v>
                </c:pt>
                <c:pt idx="67">
                  <c:v>0.06355685131195339</c:v>
                </c:pt>
                <c:pt idx="68">
                  <c:v>0.08103070175438597</c:v>
                </c:pt>
                <c:pt idx="69">
                  <c:v>0.05558373060148077</c:v>
                </c:pt>
                <c:pt idx="70">
                  <c:v>0.0650523685980591</c:v>
                </c:pt>
                <c:pt idx="71">
                  <c:v>0.03527607361963187</c:v>
                </c:pt>
                <c:pt idx="72">
                  <c:v>-0.03206971677559919</c:v>
                </c:pt>
                <c:pt idx="73">
                  <c:v>0.04177545691906006</c:v>
                </c:pt>
                <c:pt idx="74">
                  <c:v>0.037939676778152284</c:v>
                </c:pt>
                <c:pt idx="75">
                  <c:v>-0.02289758534554538</c:v>
                </c:pt>
                <c:pt idx="76">
                  <c:v>0.055048998721772546</c:v>
                </c:pt>
                <c:pt idx="77">
                  <c:v>-0.03101526532590262</c:v>
                </c:pt>
                <c:pt idx="78">
                  <c:v>-0.005167958656330788</c:v>
                </c:pt>
                <c:pt idx="79">
                  <c:v>-0.0224549643904482</c:v>
                </c:pt>
                <c:pt idx="80">
                  <c:v>0.06402674209308304</c:v>
                </c:pt>
                <c:pt idx="81">
                  <c:v>0.016674722087965145</c:v>
                </c:pt>
                <c:pt idx="82">
                  <c:v>0.05712701053799219</c:v>
                </c:pt>
                <c:pt idx="83">
                  <c:v>-0.04984260230849941</c:v>
                </c:pt>
                <c:pt idx="84">
                  <c:v>-0.0151455391654177</c:v>
                </c:pt>
                <c:pt idx="85">
                  <c:v>0.09691629955947133</c:v>
                </c:pt>
                <c:pt idx="86">
                  <c:v>-0.035195326761591775</c:v>
                </c:pt>
                <c:pt idx="87">
                  <c:v>-0.015742072201619498</c:v>
                </c:pt>
                <c:pt idx="88">
                  <c:v>0.019761630142252927</c:v>
                </c:pt>
                <c:pt idx="89">
                  <c:v>-0.01575931232091693</c:v>
                </c:pt>
                <c:pt idx="90">
                  <c:v>0.06534896192446182</c:v>
                </c:pt>
                <c:pt idx="91">
                  <c:v>-0.054796490723428765</c:v>
                </c:pt>
                <c:pt idx="92">
                  <c:v>-0.004716981132075506</c:v>
                </c:pt>
                <c:pt idx="93">
                  <c:v>-0.07468277021862098</c:v>
                </c:pt>
                <c:pt idx="94">
                  <c:v>-0.005534902932672464</c:v>
                </c:pt>
                <c:pt idx="95">
                  <c:v>0.04444259843827886</c:v>
                </c:pt>
                <c:pt idx="96">
                  <c:v>-0.09544261512765449</c:v>
                </c:pt>
                <c:pt idx="97">
                  <c:v>-0.056009847885342516</c:v>
                </c:pt>
                <c:pt idx="98">
                  <c:v>0.0854135618479881</c:v>
                </c:pt>
                <c:pt idx="99">
                  <c:v>-0.005577962756371798</c:v>
                </c:pt>
                <c:pt idx="100">
                  <c:v>-0.023817742492233267</c:v>
                </c:pt>
                <c:pt idx="101">
                  <c:v>-0.010166195190947715</c:v>
                </c:pt>
                <c:pt idx="102">
                  <c:v>-0.059390908279003354</c:v>
                </c:pt>
                <c:pt idx="103">
                  <c:v>-0.08156095708317498</c:v>
                </c:pt>
                <c:pt idx="104">
                  <c:v>0.013025948516489102</c:v>
                </c:pt>
                <c:pt idx="105">
                  <c:v>0.07796713950403103</c:v>
                </c:pt>
                <c:pt idx="106">
                  <c:v>0.0021774117201552967</c:v>
                </c:pt>
                <c:pt idx="107">
                  <c:v>-0.00982429624031746</c:v>
                </c:pt>
                <c:pt idx="108">
                  <c:v>-0.017935508490746</c:v>
                </c:pt>
                <c:pt idx="109">
                  <c:v>0.03322323683699244</c:v>
                </c:pt>
                <c:pt idx="110">
                  <c:v>-0.058104550582925844</c:v>
                </c:pt>
                <c:pt idx="111">
                  <c:v>-0.005989219405070957</c:v>
                </c:pt>
                <c:pt idx="112">
                  <c:v>-0.07381000200843538</c:v>
                </c:pt>
                <c:pt idx="113">
                  <c:v>-0.07882467743684278</c:v>
                </c:pt>
                <c:pt idx="114">
                  <c:v>0.006826741996233669</c:v>
                </c:pt>
                <c:pt idx="115">
                  <c:v>-0.10486322188449862</c:v>
                </c:pt>
                <c:pt idx="116">
                  <c:v>0.08227765443385153</c:v>
                </c:pt>
                <c:pt idx="117">
                  <c:v>0.06178351635091094</c:v>
                </c:pt>
                <c:pt idx="118">
                  <c:v>-0.05659734060688704</c:v>
                </c:pt>
                <c:pt idx="119">
                  <c:v>-0.02457535236718475</c:v>
                </c:pt>
                <c:pt idx="120">
                  <c:v>-0.013461775966407354</c:v>
                </c:pt>
                <c:pt idx="121">
                  <c:v>0.0021281922884326706</c:v>
                </c:pt>
                <c:pt idx="122">
                  <c:v>0.08457214241099308</c:v>
                </c:pt>
                <c:pt idx="123">
                  <c:v>0.054826076940797115</c:v>
                </c:pt>
                <c:pt idx="124">
                  <c:v>0.010701026424983665</c:v>
                </c:pt>
                <c:pt idx="125">
                  <c:v>0.017934312878133067</c:v>
                </c:pt>
                <c:pt idx="126">
                  <c:v>0.020696242835915972</c:v>
                </c:pt>
                <c:pt idx="127">
                  <c:v>-0.01091816574815428</c:v>
                </c:pt>
                <c:pt idx="128">
                  <c:v>0.05351135407905792</c:v>
                </c:pt>
                <c:pt idx="129">
                  <c:v>0.010877157968266675</c:v>
                </c:pt>
                <c:pt idx="130">
                  <c:v>0.05034550839091815</c:v>
                </c:pt>
                <c:pt idx="131">
                  <c:v>0.019736842105263105</c:v>
                </c:pt>
                <c:pt idx="132">
                  <c:v>0.013640552995391741</c:v>
                </c:pt>
                <c:pt idx="133">
                  <c:v>-0.013275140934715475</c:v>
                </c:pt>
                <c:pt idx="134">
                  <c:v>-0.018890527091780292</c:v>
                </c:pt>
                <c:pt idx="135">
                  <c:v>0.017094017094017165</c:v>
                </c:pt>
                <c:pt idx="136">
                  <c:v>0.01846892603195124</c:v>
                </c:pt>
                <c:pt idx="137">
                  <c:v>-0.03218786834708506</c:v>
                </c:pt>
                <c:pt idx="138">
                  <c:v>0.002435825370058133</c:v>
                </c:pt>
                <c:pt idx="139">
                  <c:v>0.009999999999999936</c:v>
                </c:pt>
                <c:pt idx="140">
                  <c:v>0.012954566484685905</c:v>
                </c:pt>
                <c:pt idx="141">
                  <c:v>0.04448707408422403</c:v>
                </c:pt>
                <c:pt idx="142">
                  <c:v>0.03008570928808814</c:v>
                </c:pt>
                <c:pt idx="143">
                  <c:v>-0.02241467142129394</c:v>
                </c:pt>
                <c:pt idx="144">
                  <c:v>0.02093104047246827</c:v>
                </c:pt>
                <c:pt idx="145">
                  <c:v>-0.018290089323691975</c:v>
                </c:pt>
                <c:pt idx="146">
                  <c:v>-0.018717504332755725</c:v>
                </c:pt>
                <c:pt idx="147">
                  <c:v>0.032232426704344806</c:v>
                </c:pt>
                <c:pt idx="148">
                  <c:v>0.0014543587988707478</c:v>
                </c:pt>
                <c:pt idx="149">
                  <c:v>0.03827097215103369</c:v>
                </c:pt>
                <c:pt idx="150">
                  <c:v>-0.009379628105973346</c:v>
                </c:pt>
                <c:pt idx="151">
                  <c:v>0.008056478405315605</c:v>
                </c:pt>
                <c:pt idx="152">
                  <c:v>-0.02364670017302467</c:v>
                </c:pt>
                <c:pt idx="153">
                  <c:v>0.043966244725738346</c:v>
                </c:pt>
                <c:pt idx="154">
                  <c:v>-0.0019400210168943083</c:v>
                </c:pt>
                <c:pt idx="155">
                  <c:v>0.024054426176399118</c:v>
                </c:pt>
                <c:pt idx="156">
                  <c:v>0.005694400506168925</c:v>
                </c:pt>
                <c:pt idx="157">
                  <c:v>0.016514627241270795</c:v>
                </c:pt>
                <c:pt idx="158">
                  <c:v>0.01261024292124397</c:v>
                </c:pt>
                <c:pt idx="159">
                  <c:v>-0.030101612040644692</c:v>
                </c:pt>
                <c:pt idx="160">
                  <c:v>0.0025994486018117236</c:v>
                </c:pt>
                <c:pt idx="161">
                  <c:v>0.004478315524827099</c:v>
                </c:pt>
                <c:pt idx="162">
                  <c:v>0.021353148220571126</c:v>
                </c:pt>
              </c:numCache>
            </c:numRef>
          </c:val>
          <c:smooth val="0"/>
        </c:ser>
        <c:axId val="14448036"/>
        <c:axId val="62923461"/>
      </c:lineChart>
      <c:dateAx>
        <c:axId val="1444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23461"/>
        <c:crosses val="autoZero"/>
        <c:auto val="0"/>
        <c:noMultiLvlLbl val="0"/>
      </c:dateAx>
      <c:valAx>
        <c:axId val="62923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48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3"/>
  <sheetViews>
    <sheetView workbookViewId="0" topLeftCell="A1">
      <selection activeCell="D10" sqref="D10"/>
    </sheetView>
  </sheetViews>
  <sheetFormatPr defaultColWidth="9.140625" defaultRowHeight="12.75"/>
  <cols>
    <col min="1" max="1" width="12.7109375" style="5" bestFit="1" customWidth="1"/>
    <col min="2" max="2" width="9.140625" style="4" customWidth="1"/>
  </cols>
  <sheetData>
    <row r="1" ht="20.25">
      <c r="A1" s="5">
        <v>-0.14112580128205132</v>
      </c>
    </row>
    <row r="2" ht="20.25">
      <c r="A2" s="5">
        <v>-0.10486322188449862</v>
      </c>
    </row>
    <row r="3" ht="20.25">
      <c r="A3" s="5">
        <v>-0.09544261512765449</v>
      </c>
    </row>
    <row r="4" ht="20.25">
      <c r="A4" s="5">
        <v>-0.08156095708317498</v>
      </c>
    </row>
    <row r="5" ht="20.25">
      <c r="A5" s="5">
        <v>-0.07882467743684278</v>
      </c>
    </row>
    <row r="6" ht="20.25">
      <c r="A6" s="5">
        <v>-0.07468277021862098</v>
      </c>
    </row>
    <row r="7" ht="20.25">
      <c r="A7" s="5">
        <v>-0.07381000200843538</v>
      </c>
    </row>
    <row r="8" spans="1:4" ht="20.25">
      <c r="A8" s="5">
        <v>-0.059390908279003354</v>
      </c>
      <c r="D8" s="4" t="s">
        <v>14</v>
      </c>
    </row>
    <row r="9" spans="1:4" ht="20.25">
      <c r="A9" s="5">
        <v>-0.058104550582925844</v>
      </c>
      <c r="D9" s="4"/>
    </row>
    <row r="10" spans="1:4" ht="20.25">
      <c r="A10" s="5">
        <v>-0.05659734060688704</v>
      </c>
      <c r="D10" s="4">
        <f>162*5%</f>
        <v>8.1</v>
      </c>
    </row>
    <row r="11" ht="20.25">
      <c r="A11" s="5">
        <v>-0.056009847885342516</v>
      </c>
    </row>
    <row r="12" ht="20.25">
      <c r="A12" s="5">
        <v>-0.054796490723428765</v>
      </c>
    </row>
    <row r="13" ht="20.25">
      <c r="A13" s="5">
        <v>-0.051798047154084405</v>
      </c>
    </row>
    <row r="14" ht="20.25">
      <c r="A14" s="5">
        <v>-0.04984260230849941</v>
      </c>
    </row>
    <row r="15" ht="20.25">
      <c r="A15" s="5">
        <v>-0.04503424657534239</v>
      </c>
    </row>
    <row r="16" ht="20.25">
      <c r="A16" s="5">
        <v>-0.04379245555716146</v>
      </c>
    </row>
    <row r="17" ht="20.25">
      <c r="A17" s="5">
        <v>-0.04185194873136266</v>
      </c>
    </row>
    <row r="18" ht="20.25">
      <c r="A18" s="5">
        <v>-0.03974842767295593</v>
      </c>
    </row>
    <row r="19" ht="20.25">
      <c r="A19" s="5">
        <v>-0.035195326761591775</v>
      </c>
    </row>
    <row r="20" ht="20.25">
      <c r="A20" s="5">
        <v>-0.03218786834708506</v>
      </c>
    </row>
    <row r="21" ht="20.25">
      <c r="A21" s="5">
        <v>-0.03206971677559919</v>
      </c>
    </row>
    <row r="22" ht="20.25">
      <c r="A22" s="5">
        <v>-0.03101526532590262</v>
      </c>
    </row>
    <row r="23" ht="20.25">
      <c r="A23" s="5">
        <v>-0.030101612040644692</v>
      </c>
    </row>
    <row r="24" ht="20.25">
      <c r="A24" s="5">
        <v>-0.02920264093448465</v>
      </c>
    </row>
    <row r="25" ht="20.25">
      <c r="A25" s="5">
        <v>-0.025669334805409876</v>
      </c>
    </row>
    <row r="26" ht="20.25">
      <c r="A26" s="5">
        <v>-0.02457535236718475</v>
      </c>
    </row>
    <row r="27" ht="20.25">
      <c r="A27" s="5">
        <v>-0.02444284687275332</v>
      </c>
    </row>
    <row r="28" ht="20.25">
      <c r="A28" s="5">
        <v>-0.02433862433862433</v>
      </c>
    </row>
    <row r="29" ht="20.25">
      <c r="A29" s="5">
        <v>-0.023817742492233267</v>
      </c>
    </row>
    <row r="30" ht="20.25">
      <c r="A30" s="5">
        <v>-0.02364670017302467</v>
      </c>
    </row>
    <row r="31" ht="20.25">
      <c r="A31" s="5">
        <v>-0.02311370882040376</v>
      </c>
    </row>
    <row r="32" ht="20.25">
      <c r="A32" s="5">
        <v>-0.02289758534554538</v>
      </c>
    </row>
    <row r="33" ht="20.25">
      <c r="A33" s="5">
        <v>-0.0224549643904482</v>
      </c>
    </row>
    <row r="34" ht="20.25">
      <c r="A34" s="5">
        <v>-0.02241467142129394</v>
      </c>
    </row>
    <row r="35" ht="20.25">
      <c r="A35" s="5">
        <v>-0.02077869679241479</v>
      </c>
    </row>
    <row r="36" ht="20.25">
      <c r="A36" s="5">
        <v>-0.01928444557218975</v>
      </c>
    </row>
    <row r="37" ht="20.25">
      <c r="A37" s="5">
        <v>-0.018890527091780292</v>
      </c>
    </row>
    <row r="38" ht="20.25">
      <c r="A38" s="5">
        <v>-0.018717504332755725</v>
      </c>
    </row>
    <row r="39" ht="20.25">
      <c r="A39" s="5">
        <v>-0.018290089323691975</v>
      </c>
    </row>
    <row r="40" ht="20.25">
      <c r="A40" s="5">
        <v>-0.017935508490746</v>
      </c>
    </row>
    <row r="41" ht="20.25">
      <c r="A41" s="5">
        <v>-0.01575931232091693</v>
      </c>
    </row>
    <row r="42" ht="20.25">
      <c r="A42" s="5">
        <v>-0.015742072201619498</v>
      </c>
    </row>
    <row r="43" ht="20.25">
      <c r="A43" s="5">
        <v>-0.0151455391654177</v>
      </c>
    </row>
    <row r="44" ht="20.25">
      <c r="A44" s="5">
        <v>-0.013536211836774928</v>
      </c>
    </row>
    <row r="45" ht="20.25">
      <c r="A45" s="5">
        <v>-0.013461775966407354</v>
      </c>
    </row>
    <row r="46" ht="20.25">
      <c r="A46" s="5">
        <v>-0.013275140934715475</v>
      </c>
    </row>
    <row r="47" ht="20.25">
      <c r="A47" s="5">
        <v>-0.01091816574815428</v>
      </c>
    </row>
    <row r="48" ht="20.25">
      <c r="A48" s="5">
        <v>-0.010783798001052175</v>
      </c>
    </row>
    <row r="49" ht="20.25">
      <c r="A49" s="5">
        <v>-0.010166195190947715</v>
      </c>
    </row>
    <row r="50" ht="20.25">
      <c r="A50" s="5">
        <v>-0.00982429624031746</v>
      </c>
    </row>
    <row r="51" ht="20.25">
      <c r="A51" s="5">
        <v>-0.009379628105973346</v>
      </c>
    </row>
    <row r="52" ht="20.25">
      <c r="A52" s="5">
        <v>-0.0071884984025559935</v>
      </c>
    </row>
    <row r="53" ht="20.25">
      <c r="A53" s="5">
        <v>-0.005989219405070957</v>
      </c>
    </row>
    <row r="54" ht="20.25">
      <c r="A54" s="5">
        <v>-0.005577962756371798</v>
      </c>
    </row>
    <row r="55" ht="20.25">
      <c r="A55" s="5">
        <v>-0.005534902932672464</v>
      </c>
    </row>
    <row r="56" ht="20.25">
      <c r="A56" s="5">
        <v>-0.005167958656330788</v>
      </c>
    </row>
    <row r="57" ht="20.25">
      <c r="A57" s="5">
        <v>-0.004951856946354875</v>
      </c>
    </row>
    <row r="58" ht="20.25">
      <c r="A58" s="5">
        <v>-0.004716981132075506</v>
      </c>
    </row>
    <row r="59" ht="20.25">
      <c r="A59" s="5">
        <v>-0.0027927388789148327</v>
      </c>
    </row>
    <row r="60" ht="20.25">
      <c r="A60" s="5">
        <v>-0.0019400210168943083</v>
      </c>
    </row>
    <row r="61" ht="20.25">
      <c r="A61" s="5">
        <v>0.0014543587988707478</v>
      </c>
    </row>
    <row r="62" ht="20.25">
      <c r="A62" s="5">
        <v>0.0021281922884326706</v>
      </c>
    </row>
    <row r="63" ht="20.25">
      <c r="A63" s="5">
        <v>0.0021774117201552967</v>
      </c>
    </row>
    <row r="64" ht="20.25">
      <c r="A64" s="5">
        <v>0.002435825370058133</v>
      </c>
    </row>
    <row r="65" ht="20.25">
      <c r="A65" s="5">
        <v>0.0025994486018117236</v>
      </c>
    </row>
    <row r="66" ht="20.25">
      <c r="A66" s="5">
        <v>0.0027586206896552117</v>
      </c>
    </row>
    <row r="67" ht="20.25">
      <c r="A67" s="5">
        <v>0.0032810791104629917</v>
      </c>
    </row>
    <row r="68" ht="20.25">
      <c r="A68" s="5">
        <v>0.004385049070787238</v>
      </c>
    </row>
    <row r="69" ht="20.25">
      <c r="A69" s="5">
        <v>0.004478315524827099</v>
      </c>
    </row>
    <row r="70" ht="20.25">
      <c r="A70" s="5">
        <v>0.005694400506168925</v>
      </c>
    </row>
    <row r="71" ht="20.25">
      <c r="A71" s="5">
        <v>0.0057636887608068866</v>
      </c>
    </row>
    <row r="72" ht="20.25">
      <c r="A72" s="5">
        <v>0.006826741996233669</v>
      </c>
    </row>
    <row r="73" ht="20.25">
      <c r="A73" s="5">
        <v>0.008056478405315605</v>
      </c>
    </row>
    <row r="74" ht="20.25">
      <c r="A74" s="5">
        <v>0.008461405629425005</v>
      </c>
    </row>
    <row r="75" ht="20.25">
      <c r="A75" s="5">
        <v>0.009630818619582615</v>
      </c>
    </row>
    <row r="76" ht="20.25">
      <c r="A76" s="5">
        <v>0.009999999999999936</v>
      </c>
    </row>
    <row r="77" ht="20.25">
      <c r="A77" s="5">
        <v>0.010701026424983665</v>
      </c>
    </row>
    <row r="78" ht="20.25">
      <c r="A78" s="5">
        <v>0.010877157968266675</v>
      </c>
    </row>
    <row r="79" ht="20.25">
      <c r="A79" s="5">
        <v>0.010888968225633691</v>
      </c>
    </row>
    <row r="80" ht="20.25">
      <c r="A80" s="5">
        <v>0.0111930111930111</v>
      </c>
    </row>
    <row r="81" ht="20.25">
      <c r="A81" s="5">
        <v>0.011699016219090606</v>
      </c>
    </row>
    <row r="82" ht="20.25">
      <c r="A82" s="5">
        <v>0.01261024292124397</v>
      </c>
    </row>
    <row r="83" ht="20.25">
      <c r="A83" s="5">
        <v>0.012769435080192052</v>
      </c>
    </row>
    <row r="84" ht="20.25">
      <c r="A84" s="5">
        <v>0.012884503772489836</v>
      </c>
    </row>
    <row r="85" ht="20.25">
      <c r="A85" s="5">
        <v>0.012954566484685905</v>
      </c>
    </row>
    <row r="86" ht="20.25">
      <c r="A86" s="5">
        <v>0.013025948516489102</v>
      </c>
    </row>
    <row r="87" ht="20.25">
      <c r="A87" s="5">
        <v>0.013640552995391741</v>
      </c>
    </row>
    <row r="88" ht="20.25">
      <c r="A88" s="5">
        <v>0.014362313289927231</v>
      </c>
    </row>
    <row r="89" ht="20.25">
      <c r="A89" s="5">
        <v>0.016198704103671746</v>
      </c>
    </row>
    <row r="90" ht="20.25">
      <c r="A90" s="5">
        <v>0.016514627241270795</v>
      </c>
    </row>
    <row r="91" ht="20.25">
      <c r="A91" s="5">
        <v>0.016674722087965145</v>
      </c>
    </row>
    <row r="92" ht="20.25">
      <c r="A92" s="5">
        <v>0.017094017094017165</v>
      </c>
    </row>
    <row r="93" ht="20.25">
      <c r="A93" s="5">
        <v>0.017805232558139608</v>
      </c>
    </row>
    <row r="94" ht="20.25">
      <c r="A94" s="5">
        <v>0.017934312878133067</v>
      </c>
    </row>
    <row r="95" ht="20.25">
      <c r="A95" s="5">
        <v>0.01846892603195124</v>
      </c>
    </row>
    <row r="96" ht="20.25">
      <c r="A96" s="5">
        <v>0.01880321665089881</v>
      </c>
    </row>
    <row r="97" ht="20.25">
      <c r="A97" s="5">
        <v>0.01936525013448087</v>
      </c>
    </row>
    <row r="98" ht="20.25">
      <c r="A98" s="5">
        <v>0.019576293912577206</v>
      </c>
    </row>
    <row r="99" ht="20.25">
      <c r="A99" s="5">
        <v>0.019736842105263105</v>
      </c>
    </row>
    <row r="100" ht="20.25">
      <c r="A100" s="5">
        <v>0.019761630142252927</v>
      </c>
    </row>
    <row r="101" ht="20.25">
      <c r="A101" s="5">
        <v>0.02022867194371156</v>
      </c>
    </row>
    <row r="102" ht="20.25">
      <c r="A102" s="5">
        <v>0.020696242835915972</v>
      </c>
    </row>
    <row r="103" ht="20.25">
      <c r="A103" s="5">
        <v>0.02093104047246827</v>
      </c>
    </row>
    <row r="104" ht="20.25">
      <c r="A104" s="5">
        <v>0.021353148220571126</v>
      </c>
    </row>
    <row r="105" ht="20.25">
      <c r="A105" s="5">
        <v>0.022602860674554016</v>
      </c>
    </row>
    <row r="106" ht="20.25">
      <c r="A106" s="5">
        <v>0.024054426176399118</v>
      </c>
    </row>
    <row r="107" ht="20.25">
      <c r="A107" s="5">
        <v>0.02518392756083739</v>
      </c>
    </row>
    <row r="108" ht="20.25">
      <c r="A108" s="5">
        <v>0.02691218130311623</v>
      </c>
    </row>
    <row r="109" ht="20.25">
      <c r="A109" s="5">
        <v>0.028460543337645576</v>
      </c>
    </row>
    <row r="110" ht="20.25">
      <c r="A110" s="5">
        <v>0.028564512224642936</v>
      </c>
    </row>
    <row r="111" ht="20.25">
      <c r="A111" s="5">
        <v>0.029418686749823487</v>
      </c>
    </row>
    <row r="112" ht="20.25">
      <c r="A112" s="5">
        <v>0.03008570928808814</v>
      </c>
    </row>
    <row r="113" ht="20.25">
      <c r="A113" s="5">
        <v>0.032112068965517285</v>
      </c>
    </row>
    <row r="114" ht="20.25">
      <c r="A114" s="5">
        <v>0.032232426704344806</v>
      </c>
    </row>
    <row r="115" ht="20.25">
      <c r="A115" s="5">
        <v>0.032363339679086146</v>
      </c>
    </row>
    <row r="116" ht="20.25">
      <c r="A116" s="5">
        <v>0.03249037012225754</v>
      </c>
    </row>
    <row r="117" ht="20.25">
      <c r="A117" s="5">
        <v>0.03322323683699244</v>
      </c>
    </row>
    <row r="118" ht="20.25">
      <c r="A118" s="5">
        <v>0.03360250065121123</v>
      </c>
    </row>
    <row r="119" ht="20.25">
      <c r="A119" s="5">
        <v>0.03495400788436283</v>
      </c>
    </row>
    <row r="120" ht="20.25">
      <c r="A120" s="5">
        <v>0.03527607361963187</v>
      </c>
    </row>
    <row r="121" ht="20.25">
      <c r="A121" s="5">
        <v>0.03568057390976025</v>
      </c>
    </row>
    <row r="122" ht="20.25">
      <c r="A122" s="5">
        <v>0.037939676778152284</v>
      </c>
    </row>
    <row r="123" ht="20.25">
      <c r="A123" s="5">
        <v>0.038198103266596305</v>
      </c>
    </row>
    <row r="124" ht="20.25">
      <c r="A124" s="5">
        <v>0.03827097215103369</v>
      </c>
    </row>
    <row r="125" ht="20.25">
      <c r="A125" s="5">
        <v>0.038429637821398965</v>
      </c>
    </row>
    <row r="126" ht="20.25">
      <c r="A126" s="5">
        <v>0.03856546303119627</v>
      </c>
    </row>
    <row r="127" ht="20.25">
      <c r="A127" s="5">
        <v>0.03978052126200263</v>
      </c>
    </row>
    <row r="128" ht="20.25">
      <c r="A128" s="5">
        <v>0.04093645484949836</v>
      </c>
    </row>
    <row r="129" ht="20.25">
      <c r="A129" s="5">
        <v>0.04107862903225813</v>
      </c>
    </row>
    <row r="130" ht="20.25">
      <c r="A130" s="5">
        <v>0.04177545691906006</v>
      </c>
    </row>
    <row r="131" ht="20.25">
      <c r="A131" s="5">
        <v>0.04220374220374223</v>
      </c>
    </row>
    <row r="132" ht="20.25">
      <c r="A132" s="5">
        <v>0.04254223320972389</v>
      </c>
    </row>
    <row r="133" ht="20.25">
      <c r="A133" s="5">
        <v>0.043966244725738346</v>
      </c>
    </row>
    <row r="134" ht="20.25">
      <c r="A134" s="5">
        <v>0.04444259843827886</v>
      </c>
    </row>
    <row r="135" ht="20.25">
      <c r="A135" s="5">
        <v>0.04448707408422403</v>
      </c>
    </row>
    <row r="136" ht="20.25">
      <c r="A136" s="5">
        <v>0.044608921784356804</v>
      </c>
    </row>
    <row r="137" ht="20.25">
      <c r="A137" s="5">
        <v>0.048097450709531565</v>
      </c>
    </row>
    <row r="138" ht="20.25">
      <c r="A138" s="5">
        <v>0.04919614147909972</v>
      </c>
    </row>
    <row r="139" ht="20.25">
      <c r="A139" s="5">
        <v>0.05030782761653473</v>
      </c>
    </row>
    <row r="140" ht="20.25">
      <c r="A140" s="5">
        <v>0.05034550839091815</v>
      </c>
    </row>
    <row r="141" ht="20.25">
      <c r="A141" s="5">
        <v>0.05351135407905792</v>
      </c>
    </row>
    <row r="142" ht="20.25">
      <c r="A142" s="5">
        <v>0.054826076940797115</v>
      </c>
    </row>
    <row r="143" ht="20.25">
      <c r="A143" s="5">
        <v>0.055048998721772546</v>
      </c>
    </row>
    <row r="144" ht="20.25">
      <c r="A144" s="5">
        <v>0.05558373060148077</v>
      </c>
    </row>
    <row r="145" ht="20.25">
      <c r="A145" s="5">
        <v>0.05712701053799219</v>
      </c>
    </row>
    <row r="146" ht="20.25">
      <c r="A146" s="5">
        <v>0.06178351635091094</v>
      </c>
    </row>
    <row r="147" ht="20.25">
      <c r="A147" s="5">
        <v>0.06182212581344894</v>
      </c>
    </row>
    <row r="148" ht="20.25">
      <c r="A148" s="5">
        <v>0.06257557436517534</v>
      </c>
    </row>
    <row r="149" ht="20.25">
      <c r="A149" s="5">
        <v>0.06330014224751071</v>
      </c>
    </row>
    <row r="150" ht="20.25">
      <c r="A150" s="5">
        <v>0.06355685131195339</v>
      </c>
    </row>
    <row r="151" ht="20.25">
      <c r="A151" s="5">
        <v>0.06402674209308304</v>
      </c>
    </row>
    <row r="152" ht="20.25">
      <c r="A152" s="5">
        <v>0.0650523685980591</v>
      </c>
    </row>
    <row r="153" ht="20.25">
      <c r="A153" s="5">
        <v>0.06534896192446182</v>
      </c>
    </row>
    <row r="154" ht="20.25">
      <c r="A154" s="5">
        <v>0.06921842768737098</v>
      </c>
    </row>
    <row r="155" ht="20.25">
      <c r="A155" s="5">
        <v>0.07299270072992713</v>
      </c>
    </row>
    <row r="156" ht="20.25">
      <c r="A156" s="5">
        <v>0.07796713950403103</v>
      </c>
    </row>
    <row r="157" ht="20.25">
      <c r="A157" s="5">
        <v>0.07929572034442875</v>
      </c>
    </row>
    <row r="158" ht="20.25">
      <c r="A158" s="5">
        <v>0.08103070175438597</v>
      </c>
    </row>
    <row r="159" ht="20.25">
      <c r="A159" s="5">
        <v>0.08227765443385153</v>
      </c>
    </row>
    <row r="160" ht="20.25">
      <c r="A160" s="5">
        <v>0.08457214241099308</v>
      </c>
    </row>
    <row r="161" ht="20.25">
      <c r="A161" s="5">
        <v>0.0854135618479881</v>
      </c>
    </row>
    <row r="162" ht="20.25">
      <c r="A162" s="5">
        <v>0.09691629955947133</v>
      </c>
    </row>
    <row r="163" ht="20.25">
      <c r="A163" s="5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17" sqref="B17"/>
    </sheetView>
  </sheetViews>
  <sheetFormatPr defaultColWidth="9.140625" defaultRowHeight="12.75"/>
  <cols>
    <col min="1" max="1" width="19.421875" style="4" customWidth="1"/>
    <col min="2" max="2" width="11.7109375" style="4" bestFit="1" customWidth="1"/>
    <col min="3" max="3" width="9.140625" style="4" customWidth="1"/>
    <col min="4" max="4" width="19.00390625" style="4" bestFit="1" customWidth="1"/>
    <col min="5" max="5" width="17.140625" style="4" bestFit="1" customWidth="1"/>
    <col min="6" max="6" width="16.140625" style="4" bestFit="1" customWidth="1"/>
    <col min="7" max="16384" width="9.140625" style="4" customWidth="1"/>
  </cols>
  <sheetData>
    <row r="1" spans="2:6" ht="20.25">
      <c r="B1" s="8" t="s">
        <v>15</v>
      </c>
      <c r="C1" s="8" t="s">
        <v>27</v>
      </c>
      <c r="D1" s="8" t="s">
        <v>17</v>
      </c>
      <c r="E1" s="8"/>
      <c r="F1" s="8" t="s">
        <v>18</v>
      </c>
    </row>
    <row r="2" spans="1:6" ht="20.25">
      <c r="A2" s="4" t="s">
        <v>19</v>
      </c>
      <c r="B2" s="6">
        <v>0.03</v>
      </c>
      <c r="C2" s="4">
        <v>5</v>
      </c>
      <c r="D2" s="4">
        <v>-1500</v>
      </c>
      <c r="F2" s="8" t="s">
        <v>21</v>
      </c>
    </row>
    <row r="3" ht="20.25">
      <c r="F3" s="7">
        <f>FV(3%,5,0,-1500)</f>
        <v>1738.9111114499997</v>
      </c>
    </row>
    <row r="4" spans="1:6" ht="20.25">
      <c r="A4" s="4" t="s">
        <v>20</v>
      </c>
      <c r="B4" s="6">
        <v>0.08</v>
      </c>
      <c r="C4" s="4">
        <v>2</v>
      </c>
      <c r="D4" s="4" t="s">
        <v>21</v>
      </c>
      <c r="F4" s="4">
        <v>40000</v>
      </c>
    </row>
    <row r="5" ht="20.25">
      <c r="D5" s="7">
        <f>PV(8%,2,0,40000)</f>
        <v>-34293.55281207133</v>
      </c>
    </row>
    <row r="6" spans="1:6" ht="20.25">
      <c r="A6" s="4" t="s">
        <v>22</v>
      </c>
      <c r="B6" s="4" t="s">
        <v>21</v>
      </c>
      <c r="C6" s="4">
        <v>10</v>
      </c>
      <c r="D6" s="4">
        <v>-15000</v>
      </c>
      <c r="F6" s="4">
        <v>30000</v>
      </c>
    </row>
    <row r="7" ht="20.25">
      <c r="B7" s="5">
        <f>RATE(10,0,-15000,30000)</f>
        <v>0.07177346253644175</v>
      </c>
    </row>
    <row r="8" spans="1:6" ht="20.25">
      <c r="A8" s="4" t="s">
        <v>23</v>
      </c>
      <c r="B8" s="6">
        <v>0.05</v>
      </c>
      <c r="C8" s="4" t="s">
        <v>21</v>
      </c>
      <c r="D8" s="4">
        <v>-1000</v>
      </c>
      <c r="F8" s="4">
        <v>2000</v>
      </c>
    </row>
    <row r="9" ht="20.25">
      <c r="C9" s="4">
        <f>NPER(5%,0,-1000,2000)</f>
        <v>14.206699082890461</v>
      </c>
    </row>
    <row r="10" ht="20.25">
      <c r="F10" s="10"/>
    </row>
    <row r="11" ht="20.25">
      <c r="B11" s="4" t="s">
        <v>30</v>
      </c>
    </row>
    <row r="12" ht="20.25">
      <c r="B12" s="4" t="s">
        <v>29</v>
      </c>
    </row>
    <row r="13" spans="2:6" ht="20.25">
      <c r="B13" s="8" t="s">
        <v>15</v>
      </c>
      <c r="C13" s="8" t="s">
        <v>27</v>
      </c>
      <c r="D13" s="8" t="s">
        <v>17</v>
      </c>
      <c r="E13" s="8" t="s">
        <v>28</v>
      </c>
      <c r="F13" s="8" t="s">
        <v>18</v>
      </c>
    </row>
    <row r="14" spans="1:6" ht="20.25">
      <c r="A14" s="4" t="s">
        <v>26</v>
      </c>
      <c r="B14" s="6">
        <v>0.12</v>
      </c>
      <c r="C14" s="4">
        <v>360</v>
      </c>
      <c r="D14" s="4">
        <v>100000</v>
      </c>
      <c r="E14" s="8" t="s">
        <v>21</v>
      </c>
      <c r="F14" s="4">
        <v>0</v>
      </c>
    </row>
    <row r="15" ht="20.25">
      <c r="E15" s="7">
        <f>PMT(12%/12,360,100000,0)</f>
        <v>-1028.6125969255045</v>
      </c>
    </row>
    <row r="16" spans="1:6" ht="20.25">
      <c r="A16" s="4" t="s">
        <v>31</v>
      </c>
      <c r="B16" s="4" t="s">
        <v>21</v>
      </c>
      <c r="C16" s="4">
        <v>180</v>
      </c>
      <c r="D16" s="4">
        <v>100000</v>
      </c>
      <c r="E16" s="4">
        <v>-1100</v>
      </c>
      <c r="F16" s="4">
        <v>0</v>
      </c>
    </row>
    <row r="17" ht="20.25">
      <c r="B17" s="5">
        <f>RATE(180,-1100,100000,0)*12</f>
        <v>0.10412814169475751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14" sqref="E14"/>
    </sheetView>
  </sheetViews>
  <sheetFormatPr defaultColWidth="9.140625" defaultRowHeight="12.75"/>
  <cols>
    <col min="1" max="1" width="20.28125" style="4" customWidth="1"/>
    <col min="2" max="2" width="10.00390625" style="4" bestFit="1" customWidth="1"/>
    <col min="3" max="3" width="9.140625" style="4" customWidth="1"/>
    <col min="4" max="4" width="19.00390625" style="4" bestFit="1" customWidth="1"/>
    <col min="5" max="5" width="16.140625" style="4" bestFit="1" customWidth="1"/>
    <col min="6" max="16384" width="9.140625" style="4" customWidth="1"/>
  </cols>
  <sheetData>
    <row r="1" spans="2:5" ht="20.25">
      <c r="B1" s="8" t="s">
        <v>15</v>
      </c>
      <c r="C1" s="8" t="s">
        <v>16</v>
      </c>
      <c r="D1" s="8" t="s">
        <v>17</v>
      </c>
      <c r="E1" s="8" t="s">
        <v>18</v>
      </c>
    </row>
    <row r="2" spans="1:5" ht="20.25">
      <c r="A2" s="4" t="s">
        <v>19</v>
      </c>
      <c r="B2" s="6">
        <v>0.03</v>
      </c>
      <c r="C2" s="4">
        <v>5</v>
      </c>
      <c r="D2" s="4">
        <v>1500</v>
      </c>
      <c r="E2" s="7">
        <f>FV(3%,5,0,-1500)</f>
        <v>1738.9111114499997</v>
      </c>
    </row>
    <row r="3" spans="1:5" ht="20.25">
      <c r="A3" s="4" t="s">
        <v>20</v>
      </c>
      <c r="B3" s="6">
        <v>0.08</v>
      </c>
      <c r="C3" s="4">
        <v>2</v>
      </c>
      <c r="D3" s="9" t="s">
        <v>21</v>
      </c>
      <c r="E3" s="4">
        <v>40000</v>
      </c>
    </row>
    <row r="4" ht="20.25">
      <c r="D4" s="7">
        <f>PV(8%,2,0,40000)</f>
        <v>-34293.55281207133</v>
      </c>
    </row>
    <row r="5" spans="1:5" ht="20.25">
      <c r="A5" s="4" t="s">
        <v>22</v>
      </c>
      <c r="B5" s="9" t="s">
        <v>21</v>
      </c>
      <c r="C5" s="4">
        <v>10</v>
      </c>
      <c r="D5" s="4">
        <v>-15000</v>
      </c>
      <c r="E5" s="4">
        <v>30000</v>
      </c>
    </row>
    <row r="6" ht="20.25">
      <c r="B6" s="5">
        <f>RATE(10,0,-15000,30000)</f>
        <v>0.07177346253644175</v>
      </c>
    </row>
    <row r="7" spans="1:5" ht="20.25">
      <c r="A7" s="4" t="s">
        <v>23</v>
      </c>
      <c r="B7" s="6">
        <v>0.05</v>
      </c>
      <c r="C7" s="9" t="s">
        <v>21</v>
      </c>
      <c r="D7" s="4">
        <v>-1</v>
      </c>
      <c r="E7" s="4">
        <v>2</v>
      </c>
    </row>
    <row r="8" ht="20.25">
      <c r="C8" s="4">
        <f>NPER(5%,0,-1,2)</f>
        <v>14.206699082890461</v>
      </c>
    </row>
    <row r="9" ht="20.25">
      <c r="B9" s="4" t="s">
        <v>24</v>
      </c>
    </row>
    <row r="10" ht="20.25">
      <c r="B10" s="4" t="s">
        <v>25</v>
      </c>
    </row>
    <row r="12" spans="2:6" ht="20.25">
      <c r="B12" s="8" t="s">
        <v>15</v>
      </c>
      <c r="C12" s="8" t="s">
        <v>27</v>
      </c>
      <c r="D12" s="8" t="s">
        <v>17</v>
      </c>
      <c r="E12" s="8" t="s">
        <v>28</v>
      </c>
      <c r="F12" s="8" t="s">
        <v>18</v>
      </c>
    </row>
    <row r="13" spans="1:6" ht="20.25">
      <c r="A13" s="4" t="s">
        <v>26</v>
      </c>
      <c r="B13" s="6">
        <v>0.12</v>
      </c>
      <c r="C13" s="4">
        <v>360</v>
      </c>
      <c r="D13" s="4">
        <v>100000</v>
      </c>
      <c r="E13" s="8" t="s">
        <v>21</v>
      </c>
      <c r="F13" s="4">
        <v>0</v>
      </c>
    </row>
    <row r="14" ht="20.25">
      <c r="E14" s="7">
        <f>PMT(12%/12,360,-100000,0)</f>
        <v>1028.6125969255045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 topLeftCell="A7">
      <selection activeCell="E26" sqref="E26"/>
    </sheetView>
  </sheetViews>
  <sheetFormatPr defaultColWidth="9.140625" defaultRowHeight="12.75"/>
  <cols>
    <col min="1" max="1" width="9.140625" style="4" customWidth="1"/>
    <col min="2" max="2" width="9.8515625" style="4" customWidth="1"/>
    <col min="3" max="3" width="10.421875" style="4" customWidth="1"/>
    <col min="4" max="4" width="9.140625" style="4" customWidth="1"/>
    <col min="5" max="5" width="16.421875" style="4" customWidth="1"/>
    <col min="6" max="16384" width="9.140625" style="4" customWidth="1"/>
  </cols>
  <sheetData>
    <row r="2" ht="20.25">
      <c r="B2" s="4" t="s">
        <v>47</v>
      </c>
    </row>
    <row r="3" spans="2:5" ht="20.25">
      <c r="B3" s="4" t="s">
        <v>48</v>
      </c>
      <c r="C3" s="4" t="s">
        <v>49</v>
      </c>
      <c r="D3" s="4" t="s">
        <v>50</v>
      </c>
      <c r="E3" s="4" t="s">
        <v>51</v>
      </c>
    </row>
    <row r="4" spans="1:5" ht="20.25">
      <c r="A4" s="4">
        <v>1</v>
      </c>
      <c r="B4" s="4">
        <v>20</v>
      </c>
      <c r="C4" s="4">
        <f>B4/(1+4%)^A4</f>
        <v>19.23076923076923</v>
      </c>
      <c r="D4" s="4">
        <v>0.5</v>
      </c>
      <c r="E4" s="4">
        <f>C4*D4</f>
        <v>9.615384615384615</v>
      </c>
    </row>
    <row r="5" spans="1:5" ht="20.25">
      <c r="A5" s="4">
        <v>2</v>
      </c>
      <c r="B5" s="4">
        <v>20</v>
      </c>
      <c r="C5" s="4">
        <f>B5/(1+4%)^A5</f>
        <v>18.49112426035503</v>
      </c>
      <c r="D5" s="4">
        <v>1</v>
      </c>
      <c r="E5" s="4">
        <f aca="true" t="shared" si="0" ref="E5:E13">C5*D5</f>
        <v>18.49112426035503</v>
      </c>
    </row>
    <row r="6" spans="1:5" ht="20.25">
      <c r="A6" s="4">
        <v>3</v>
      </c>
      <c r="B6" s="4">
        <v>20</v>
      </c>
      <c r="C6" s="4">
        <f aca="true" t="shared" si="1" ref="C6:C13">B6/(1+4%)^A6</f>
        <v>17.779927173418297</v>
      </c>
      <c r="D6" s="4">
        <v>1.5</v>
      </c>
      <c r="E6" s="4">
        <f t="shared" si="0"/>
        <v>26.669890760127444</v>
      </c>
    </row>
    <row r="7" spans="1:5" ht="20.25">
      <c r="A7" s="4">
        <v>4</v>
      </c>
      <c r="B7" s="4">
        <v>20</v>
      </c>
      <c r="C7" s="4">
        <f t="shared" si="1"/>
        <v>17.096083820594515</v>
      </c>
      <c r="D7" s="4">
        <v>2</v>
      </c>
      <c r="E7" s="4">
        <f t="shared" si="0"/>
        <v>34.19216764118903</v>
      </c>
    </row>
    <row r="8" spans="1:5" ht="20.25">
      <c r="A8" s="4">
        <v>5</v>
      </c>
      <c r="B8" s="4">
        <v>20</v>
      </c>
      <c r="C8" s="4">
        <f t="shared" si="1"/>
        <v>16.43854213518703</v>
      </c>
      <c r="D8" s="4">
        <v>2.5</v>
      </c>
      <c r="E8" s="4">
        <f t="shared" si="0"/>
        <v>41.09635533796758</v>
      </c>
    </row>
    <row r="9" spans="1:5" ht="20.25">
      <c r="A9" s="4">
        <v>6</v>
      </c>
      <c r="B9" s="4">
        <v>20</v>
      </c>
      <c r="C9" s="4">
        <f t="shared" si="1"/>
        <v>15.806290514602914</v>
      </c>
      <c r="D9" s="4">
        <v>3</v>
      </c>
      <c r="E9" s="4">
        <f t="shared" si="0"/>
        <v>47.41887154380874</v>
      </c>
    </row>
    <row r="10" spans="1:5" ht="20.25">
      <c r="A10" s="4">
        <v>7</v>
      </c>
      <c r="B10" s="4">
        <v>20</v>
      </c>
      <c r="C10" s="4">
        <f t="shared" si="1"/>
        <v>15.198356264041266</v>
      </c>
      <c r="D10" s="4">
        <v>3.5</v>
      </c>
      <c r="E10" s="4">
        <f t="shared" si="0"/>
        <v>53.19424692414443</v>
      </c>
    </row>
    <row r="11" spans="1:5" ht="20.25">
      <c r="A11" s="4">
        <v>8</v>
      </c>
      <c r="B11" s="4">
        <v>20</v>
      </c>
      <c r="C11" s="4">
        <f t="shared" si="1"/>
        <v>14.613804100039676</v>
      </c>
      <c r="D11" s="4">
        <v>4</v>
      </c>
      <c r="E11" s="4">
        <f t="shared" si="0"/>
        <v>58.455216400158704</v>
      </c>
    </row>
    <row r="12" spans="1:5" ht="20.25">
      <c r="A12" s="4">
        <v>9</v>
      </c>
      <c r="B12" s="4">
        <v>20</v>
      </c>
      <c r="C12" s="4">
        <f t="shared" si="1"/>
        <v>14.05173471157661</v>
      </c>
      <c r="D12" s="4">
        <v>4.5</v>
      </c>
      <c r="E12" s="4">
        <f t="shared" si="0"/>
        <v>63.23280620209475</v>
      </c>
    </row>
    <row r="13" spans="1:5" ht="20.25">
      <c r="A13" s="4">
        <v>10</v>
      </c>
      <c r="B13" s="4">
        <v>1020</v>
      </c>
      <c r="C13" s="4">
        <f t="shared" si="1"/>
        <v>689.0754522023145</v>
      </c>
      <c r="D13" s="4">
        <v>5</v>
      </c>
      <c r="E13" s="4">
        <f t="shared" si="0"/>
        <v>3445.3772610115725</v>
      </c>
    </row>
    <row r="14" spans="3:5" ht="20.25">
      <c r="C14" s="4">
        <f>SUM(C4:C13)</f>
        <v>837.7820844128992</v>
      </c>
      <c r="E14" s="4">
        <f>SUM(E4:E13)</f>
        <v>3797.743324696803</v>
      </c>
    </row>
    <row r="15" ht="20.25">
      <c r="E15" s="10"/>
    </row>
    <row r="16" spans="1:5" ht="20.25">
      <c r="A16" s="4" t="s">
        <v>54</v>
      </c>
      <c r="E16" s="10">
        <f>E14/C14</f>
        <v>4.533092071738661</v>
      </c>
    </row>
    <row r="17" spans="1:5" ht="20.25">
      <c r="A17" s="4" t="s">
        <v>55</v>
      </c>
      <c r="E17" s="10">
        <f>E16/(1+8%/2)</f>
        <v>4.358742376671789</v>
      </c>
    </row>
    <row r="19" spans="1:5" ht="20.25">
      <c r="A19" s="4" t="s">
        <v>56</v>
      </c>
      <c r="E19" s="4">
        <f>C14</f>
        <v>837.7820844128992</v>
      </c>
    </row>
    <row r="20" ht="20.25">
      <c r="A20" s="4" t="s">
        <v>57</v>
      </c>
    </row>
    <row r="22" spans="1:5" ht="20.25">
      <c r="A22" s="4" t="s">
        <v>58</v>
      </c>
      <c r="E22" s="5"/>
    </row>
    <row r="23" spans="1:5" ht="20.25">
      <c r="A23" s="4" t="s">
        <v>52</v>
      </c>
      <c r="E23" s="4">
        <f>E19*(1-1*4.36%)</f>
        <v>801.2547855324968</v>
      </c>
    </row>
    <row r="25" ht="20.25">
      <c r="A25" s="4" t="s">
        <v>53</v>
      </c>
    </row>
    <row r="26" ht="20.25">
      <c r="E26" s="7">
        <f>20/4.5%*(1-1/1.045^10)+1000/1.045^10</f>
        <v>802.1820455722462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30" sqref="D30"/>
    </sheetView>
  </sheetViews>
  <sheetFormatPr defaultColWidth="9.140625" defaultRowHeight="12.75"/>
  <cols>
    <col min="1" max="1" width="9.140625" style="4" customWidth="1"/>
    <col min="2" max="2" width="24.421875" style="4" customWidth="1"/>
    <col min="3" max="3" width="4.7109375" style="4" bestFit="1" customWidth="1"/>
    <col min="4" max="4" width="11.7109375" style="4" bestFit="1" customWidth="1"/>
    <col min="5" max="5" width="6.421875" style="4" bestFit="1" customWidth="1"/>
    <col min="6" max="6" width="17.8515625" style="4" customWidth="1"/>
    <col min="7" max="7" width="12.421875" style="4" bestFit="1" customWidth="1"/>
    <col min="8" max="8" width="18.00390625" style="4" bestFit="1" customWidth="1"/>
    <col min="9" max="9" width="18.8515625" style="4" bestFit="1" customWidth="1"/>
    <col min="10" max="10" width="7.421875" style="4" bestFit="1" customWidth="1"/>
    <col min="11" max="16384" width="9.140625" style="4" customWidth="1"/>
  </cols>
  <sheetData>
    <row r="1" ht="20.25">
      <c r="A1" s="4" t="s">
        <v>35</v>
      </c>
    </row>
    <row r="2" spans="4:10" ht="20.25">
      <c r="D2" s="6"/>
      <c r="H2" s="6"/>
      <c r="I2" s="5"/>
      <c r="J2" s="6"/>
    </row>
    <row r="3" spans="1:10" ht="20.25">
      <c r="A3" s="4" t="s">
        <v>36</v>
      </c>
      <c r="C3" s="4" t="s">
        <v>16</v>
      </c>
      <c r="D3" s="4" t="s">
        <v>15</v>
      </c>
      <c r="E3" s="4" t="s">
        <v>37</v>
      </c>
      <c r="F3" s="10" t="s">
        <v>17</v>
      </c>
      <c r="G3" s="4" t="s">
        <v>18</v>
      </c>
      <c r="H3" s="4" t="s">
        <v>32</v>
      </c>
      <c r="I3" s="4" t="s">
        <v>33</v>
      </c>
      <c r="J3" s="4" t="s">
        <v>34</v>
      </c>
    </row>
    <row r="4" spans="1:10" ht="20.25">
      <c r="A4" s="4">
        <v>1</v>
      </c>
      <c r="C4" s="4">
        <v>20</v>
      </c>
      <c r="D4" s="6">
        <v>0.1</v>
      </c>
      <c r="E4" s="4">
        <v>80</v>
      </c>
      <c r="F4" s="7"/>
      <c r="G4" s="4">
        <v>1000</v>
      </c>
      <c r="H4" s="6">
        <v>0.08</v>
      </c>
      <c r="I4" s="5">
        <f>80/F5</f>
        <v>0.09657053874289302</v>
      </c>
      <c r="J4" s="6">
        <v>0.1</v>
      </c>
    </row>
    <row r="5" spans="2:10" ht="20.25">
      <c r="B5" s="4" t="s">
        <v>38</v>
      </c>
      <c r="D5" s="6"/>
      <c r="F5" s="4">
        <v>828.41</v>
      </c>
      <c r="H5" s="6"/>
      <c r="J5" s="6"/>
    </row>
    <row r="6" spans="2:8" ht="20.25">
      <c r="B6" s="4" t="s">
        <v>39</v>
      </c>
      <c r="F6" s="7">
        <f>PV(5%,40,40,1000)</f>
        <v>-828.4091364600556</v>
      </c>
      <c r="H6" s="4" t="s">
        <v>40</v>
      </c>
    </row>
    <row r="7" spans="1:10" ht="20.25">
      <c r="A7" s="4">
        <v>2</v>
      </c>
      <c r="C7" s="4">
        <v>20</v>
      </c>
      <c r="D7" s="6">
        <v>0.08</v>
      </c>
      <c r="E7" s="4">
        <v>80</v>
      </c>
      <c r="F7" s="7"/>
      <c r="G7" s="4">
        <v>1000</v>
      </c>
      <c r="H7" s="6">
        <v>0.08</v>
      </c>
      <c r="I7" s="5">
        <f>8%</f>
        <v>0.08</v>
      </c>
      <c r="J7" s="6">
        <v>0.08</v>
      </c>
    </row>
    <row r="8" spans="6:8" ht="20.25">
      <c r="F8" s="4">
        <v>1000</v>
      </c>
      <c r="H8" s="4" t="s">
        <v>41</v>
      </c>
    </row>
    <row r="9" spans="1:10" ht="20.25">
      <c r="A9" s="4">
        <v>3</v>
      </c>
      <c r="C9" s="4">
        <v>20</v>
      </c>
      <c r="D9" s="6">
        <v>0.06</v>
      </c>
      <c r="E9" s="4">
        <v>80</v>
      </c>
      <c r="G9" s="4">
        <v>1000</v>
      </c>
      <c r="H9" s="6">
        <v>0.08</v>
      </c>
      <c r="I9" s="5">
        <f>80/F10</f>
        <v>0.06497989684441376</v>
      </c>
      <c r="J9" s="6">
        <v>0.06</v>
      </c>
    </row>
    <row r="10" spans="2:6" ht="20.25">
      <c r="B10" s="4" t="s">
        <v>38</v>
      </c>
      <c r="F10" s="4">
        <v>1231.15</v>
      </c>
    </row>
    <row r="11" spans="2:8" ht="20.25">
      <c r="B11" s="4" t="s">
        <v>39</v>
      </c>
      <c r="F11" s="7">
        <f>PV(3%,40,40,1000)</f>
        <v>-1231.1477197420643</v>
      </c>
      <c r="H11" s="4" t="s">
        <v>42</v>
      </c>
    </row>
    <row r="12" ht="20.25">
      <c r="A12" s="4" t="s">
        <v>36</v>
      </c>
    </row>
    <row r="13" spans="3:7" ht="20.25">
      <c r="C13" s="4">
        <v>7</v>
      </c>
      <c r="D13" s="6">
        <v>0.1</v>
      </c>
      <c r="E13" s="4">
        <v>80</v>
      </c>
      <c r="F13" s="4" t="s">
        <v>17</v>
      </c>
      <c r="G13" s="4">
        <v>1000</v>
      </c>
    </row>
    <row r="14" spans="4:6" ht="20.25">
      <c r="D14" s="6"/>
      <c r="F14" s="7">
        <f>PV(5%,14,40,1000)</f>
        <v>-901.0135905991037</v>
      </c>
    </row>
    <row r="15" spans="3:7" ht="20.25">
      <c r="C15" s="4">
        <v>6</v>
      </c>
      <c r="D15" s="5">
        <v>0.07</v>
      </c>
      <c r="E15" s="4">
        <v>80</v>
      </c>
      <c r="G15" s="4">
        <v>1000</v>
      </c>
    </row>
    <row r="16" spans="3:6" ht="20.25">
      <c r="C16" s="4" t="s">
        <v>38</v>
      </c>
      <c r="F16" s="4">
        <v>1048.32</v>
      </c>
    </row>
    <row r="17" ht="20.25">
      <c r="F17" s="7">
        <f>PV(3.5%,12,40,1000)</f>
        <v>-1048.3166716729816</v>
      </c>
    </row>
    <row r="19" ht="20.25">
      <c r="A19" s="4" t="s">
        <v>43</v>
      </c>
    </row>
    <row r="20" ht="20.25">
      <c r="A20" s="4" t="s">
        <v>36</v>
      </c>
    </row>
    <row r="21" spans="1:7" ht="20.25">
      <c r="A21" s="4">
        <v>1</v>
      </c>
      <c r="C21" s="4">
        <v>20</v>
      </c>
      <c r="D21" s="4" t="s">
        <v>21</v>
      </c>
      <c r="E21" s="4">
        <v>80</v>
      </c>
      <c r="F21" s="4">
        <v>900</v>
      </c>
      <c r="G21" s="4">
        <v>1000</v>
      </c>
    </row>
    <row r="22" spans="2:4" ht="20.25">
      <c r="B22" s="4" t="s">
        <v>44</v>
      </c>
      <c r="D22" s="5">
        <v>0.0909</v>
      </c>
    </row>
    <row r="23" spans="2:4" ht="20.25">
      <c r="B23" s="4" t="s">
        <v>39</v>
      </c>
      <c r="D23" s="5">
        <f>RATE(40,40,-900,1000)*2</f>
        <v>0.09094178976988761</v>
      </c>
    </row>
    <row r="25" ht="20.25">
      <c r="A25" s="4" t="s">
        <v>45</v>
      </c>
    </row>
    <row r="26" spans="3:8" ht="20.25">
      <c r="C26" s="4">
        <v>5</v>
      </c>
      <c r="D26" s="4" t="s">
        <v>21</v>
      </c>
      <c r="E26" s="4">
        <v>80</v>
      </c>
      <c r="F26" s="4">
        <v>1000</v>
      </c>
      <c r="G26" s="4">
        <v>1200</v>
      </c>
      <c r="H26" s="4">
        <f>40/5.55%*(1-1/(1+5.55%)^10)+1200/(1+5.55%)^10</f>
        <v>999.9791410745136</v>
      </c>
    </row>
    <row r="27" ht="20.25">
      <c r="D27" s="5">
        <f>RATE(10,40,-1000,1200)</f>
        <v>0.05549741376581803</v>
      </c>
    </row>
    <row r="28" ht="20.25">
      <c r="A28" s="4" t="s">
        <v>46</v>
      </c>
    </row>
    <row r="29" spans="3:7" ht="20.25">
      <c r="C29" s="4">
        <v>5</v>
      </c>
      <c r="D29" s="4" t="s">
        <v>21</v>
      </c>
      <c r="E29" s="4">
        <v>100</v>
      </c>
      <c r="F29" s="4">
        <v>842</v>
      </c>
      <c r="G29" s="10">
        <v>1197.93</v>
      </c>
    </row>
    <row r="30" ht="20.25">
      <c r="D30" s="5">
        <f>RATE(10,50,-842,1197.93)*2</f>
        <v>0.17506989534966477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0"/>
  <sheetViews>
    <sheetView workbookViewId="0" topLeftCell="A1">
      <selection activeCell="C22" sqref="C22"/>
    </sheetView>
  </sheetViews>
  <sheetFormatPr defaultColWidth="9.140625" defaultRowHeight="12.75"/>
  <cols>
    <col min="1" max="1" width="13.7109375" style="1" bestFit="1" customWidth="1"/>
    <col min="2" max="2" width="20.00390625" style="1" customWidth="1"/>
    <col min="3" max="3" width="18.8515625" style="3" customWidth="1"/>
    <col min="4" max="4" width="9.140625" style="1" customWidth="1"/>
    <col min="5" max="5" width="16.421875" style="1" customWidth="1"/>
    <col min="6" max="16384" width="9.140625" style="1" customWidth="1"/>
  </cols>
  <sheetData>
    <row r="1" spans="1:5" ht="18">
      <c r="A1" s="1" t="s">
        <v>0</v>
      </c>
      <c r="B1" s="1" t="s">
        <v>1</v>
      </c>
      <c r="C1" s="3" t="s">
        <v>2</v>
      </c>
      <c r="D1" s="1" t="s">
        <v>5</v>
      </c>
      <c r="E1" s="1" t="s">
        <v>12</v>
      </c>
    </row>
    <row r="2" spans="1:2" ht="18">
      <c r="A2" s="2">
        <v>34001</v>
      </c>
      <c r="B2" s="1">
        <v>35.34</v>
      </c>
    </row>
    <row r="3" spans="1:5" ht="18">
      <c r="A3" s="2">
        <v>34029</v>
      </c>
      <c r="B3" s="1">
        <v>36.23</v>
      </c>
      <c r="C3" s="3">
        <f>(B3-B2)/B2</f>
        <v>0.02518392756083739</v>
      </c>
      <c r="D3" s="1">
        <f>1+C3</f>
        <v>1.0251839275608374</v>
      </c>
      <c r="E3" s="3">
        <f>ABS(C3)</f>
        <v>0.02518392756083739</v>
      </c>
    </row>
    <row r="4" spans="1:5" ht="18">
      <c r="A4" s="2">
        <v>34060</v>
      </c>
      <c r="B4" s="1">
        <v>35.3</v>
      </c>
      <c r="C4" s="3">
        <f aca="true" t="shared" si="0" ref="C4:C67">(B4-B3)/B3</f>
        <v>-0.025669334805409876</v>
      </c>
      <c r="D4" s="1">
        <f aca="true" t="shared" si="1" ref="D4:D67">1+C4</f>
        <v>0.9743306651945901</v>
      </c>
      <c r="E4" s="3">
        <f aca="true" t="shared" si="2" ref="E4:E67">ABS(C4)</f>
        <v>0.025669334805409876</v>
      </c>
    </row>
    <row r="5" spans="1:5" ht="18">
      <c r="A5" s="2">
        <v>34092</v>
      </c>
      <c r="B5" s="1">
        <v>36.25</v>
      </c>
      <c r="C5" s="3">
        <f t="shared" si="0"/>
        <v>0.02691218130311623</v>
      </c>
      <c r="D5" s="1">
        <f t="shared" si="1"/>
        <v>1.0269121813031161</v>
      </c>
      <c r="E5" s="3">
        <f t="shared" si="2"/>
        <v>0.02691218130311623</v>
      </c>
    </row>
    <row r="6" spans="1:5" ht="18">
      <c r="A6" s="2">
        <v>34121</v>
      </c>
      <c r="B6" s="1">
        <v>36.35</v>
      </c>
      <c r="C6" s="3">
        <f t="shared" si="0"/>
        <v>0.0027586206896552117</v>
      </c>
      <c r="D6" s="1">
        <f t="shared" si="1"/>
        <v>1.0027586206896553</v>
      </c>
      <c r="E6" s="3">
        <f t="shared" si="2"/>
        <v>0.0027586206896552117</v>
      </c>
    </row>
    <row r="7" spans="1:5" ht="18">
      <c r="A7" s="2">
        <v>34151</v>
      </c>
      <c r="B7" s="1">
        <v>36.17</v>
      </c>
      <c r="C7" s="3">
        <f t="shared" si="0"/>
        <v>-0.004951856946354875</v>
      </c>
      <c r="D7" s="1">
        <f t="shared" si="1"/>
        <v>0.9950481430536451</v>
      </c>
      <c r="E7" s="3">
        <f t="shared" si="2"/>
        <v>0.004951856946354875</v>
      </c>
    </row>
    <row r="8" spans="1:5" ht="18">
      <c r="A8" s="2">
        <v>34183</v>
      </c>
      <c r="B8" s="1">
        <v>37.56</v>
      </c>
      <c r="C8" s="3">
        <f t="shared" si="0"/>
        <v>0.038429637821398965</v>
      </c>
      <c r="D8" s="1">
        <f t="shared" si="1"/>
        <v>1.038429637821399</v>
      </c>
      <c r="E8" s="3">
        <f t="shared" si="2"/>
        <v>0.038429637821398965</v>
      </c>
    </row>
    <row r="9" spans="1:5" ht="18">
      <c r="A9" s="2">
        <v>34213</v>
      </c>
      <c r="B9" s="1">
        <v>37.29</v>
      </c>
      <c r="C9" s="3">
        <f t="shared" si="0"/>
        <v>-0.0071884984025559935</v>
      </c>
      <c r="D9" s="1">
        <f t="shared" si="1"/>
        <v>0.992811501597444</v>
      </c>
      <c r="E9" s="3">
        <f t="shared" si="2"/>
        <v>0.0071884984025559935</v>
      </c>
    </row>
    <row r="10" spans="1:5" ht="18">
      <c r="A10" s="2">
        <v>34243</v>
      </c>
      <c r="B10" s="1">
        <v>38.02</v>
      </c>
      <c r="C10" s="3">
        <f t="shared" si="0"/>
        <v>0.019576293912577206</v>
      </c>
      <c r="D10" s="1">
        <f t="shared" si="1"/>
        <v>1.0195762939125772</v>
      </c>
      <c r="E10" s="3">
        <f t="shared" si="2"/>
        <v>0.019576293912577206</v>
      </c>
    </row>
    <row r="11" spans="1:5" ht="18">
      <c r="A11" s="2">
        <v>34274</v>
      </c>
      <c r="B11" s="1">
        <v>37.61</v>
      </c>
      <c r="C11" s="3">
        <f t="shared" si="0"/>
        <v>-0.010783798001052175</v>
      </c>
      <c r="D11" s="1">
        <f t="shared" si="1"/>
        <v>0.9892162019989478</v>
      </c>
      <c r="E11" s="3">
        <f t="shared" si="2"/>
        <v>0.010783798001052175</v>
      </c>
    </row>
    <row r="12" spans="1:5" ht="18">
      <c r="A12" s="2">
        <v>34304</v>
      </c>
      <c r="B12" s="1">
        <v>38.05</v>
      </c>
      <c r="C12" s="3">
        <f t="shared" si="0"/>
        <v>0.011699016219090606</v>
      </c>
      <c r="D12" s="1">
        <f t="shared" si="1"/>
        <v>1.0116990162190906</v>
      </c>
      <c r="E12" s="3">
        <f t="shared" si="2"/>
        <v>0.011699016219090606</v>
      </c>
    </row>
    <row r="13" spans="1:5" ht="18">
      <c r="A13" s="2">
        <v>34337</v>
      </c>
      <c r="B13" s="1">
        <v>39.38</v>
      </c>
      <c r="C13" s="3">
        <f t="shared" si="0"/>
        <v>0.03495400788436283</v>
      </c>
      <c r="D13" s="1">
        <f t="shared" si="1"/>
        <v>1.0349540078843629</v>
      </c>
      <c r="E13" s="3">
        <f t="shared" si="2"/>
        <v>0.03495400788436283</v>
      </c>
    </row>
    <row r="14" spans="1:5" ht="18">
      <c r="A14" s="2">
        <v>34366</v>
      </c>
      <c r="B14" s="1">
        <v>38.23</v>
      </c>
      <c r="C14" s="3">
        <f t="shared" si="0"/>
        <v>-0.02920264093448465</v>
      </c>
      <c r="D14" s="1">
        <f t="shared" si="1"/>
        <v>0.9707973590655153</v>
      </c>
      <c r="E14" s="3">
        <f t="shared" si="2"/>
        <v>0.02920264093448465</v>
      </c>
    </row>
    <row r="15" spans="1:5" ht="18">
      <c r="A15" s="2">
        <v>34394</v>
      </c>
      <c r="B15" s="1">
        <v>36.63</v>
      </c>
      <c r="C15" s="3">
        <f t="shared" si="0"/>
        <v>-0.04185194873136266</v>
      </c>
      <c r="D15" s="1">
        <f t="shared" si="1"/>
        <v>0.9581480512686373</v>
      </c>
      <c r="E15" s="3">
        <f t="shared" si="2"/>
        <v>0.04185194873136266</v>
      </c>
    </row>
    <row r="16" spans="1:5" ht="18">
      <c r="A16" s="2">
        <v>34428</v>
      </c>
      <c r="B16" s="1">
        <v>37.04</v>
      </c>
      <c r="C16" s="3">
        <f t="shared" si="0"/>
        <v>0.0111930111930111</v>
      </c>
      <c r="D16" s="1">
        <f t="shared" si="1"/>
        <v>1.0111930111930112</v>
      </c>
      <c r="E16" s="3">
        <f t="shared" si="2"/>
        <v>0.0111930111930111</v>
      </c>
    </row>
    <row r="17" spans="1:5" ht="18">
      <c r="A17" s="2">
        <v>34456</v>
      </c>
      <c r="B17" s="1">
        <v>37.64</v>
      </c>
      <c r="C17" s="3">
        <f t="shared" si="0"/>
        <v>0.016198704103671746</v>
      </c>
      <c r="D17" s="1">
        <f t="shared" si="1"/>
        <v>1.0161987041036717</v>
      </c>
      <c r="E17" s="3">
        <f t="shared" si="2"/>
        <v>0.016198704103671746</v>
      </c>
    </row>
    <row r="18" spans="1:5" ht="18">
      <c r="A18" s="2">
        <v>34486</v>
      </c>
      <c r="B18" s="1">
        <v>36.77</v>
      </c>
      <c r="C18" s="3">
        <f t="shared" si="0"/>
        <v>-0.02311370882040376</v>
      </c>
      <c r="D18" s="1">
        <f t="shared" si="1"/>
        <v>0.9768862911795962</v>
      </c>
      <c r="E18" s="3">
        <f t="shared" si="2"/>
        <v>0.02311370882040376</v>
      </c>
    </row>
    <row r="19" spans="1:5" ht="18">
      <c r="A19" s="2">
        <v>34516</v>
      </c>
      <c r="B19" s="1">
        <v>37.96</v>
      </c>
      <c r="C19" s="3">
        <f t="shared" si="0"/>
        <v>0.032363339679086146</v>
      </c>
      <c r="D19" s="1">
        <f t="shared" si="1"/>
        <v>1.0323633396790861</v>
      </c>
      <c r="E19" s="3">
        <f t="shared" si="2"/>
        <v>0.032363339679086146</v>
      </c>
    </row>
    <row r="20" spans="1:5" ht="18">
      <c r="A20" s="2">
        <v>34547</v>
      </c>
      <c r="B20" s="1">
        <v>39.41</v>
      </c>
      <c r="C20" s="3">
        <f t="shared" si="0"/>
        <v>0.038198103266596305</v>
      </c>
      <c r="D20" s="1">
        <f t="shared" si="1"/>
        <v>1.0381981032665963</v>
      </c>
      <c r="E20" s="3">
        <f t="shared" si="2"/>
        <v>0.038198103266596305</v>
      </c>
    </row>
    <row r="21" spans="1:5" ht="18">
      <c r="A21" s="2">
        <v>34578</v>
      </c>
      <c r="B21" s="1">
        <v>38.65</v>
      </c>
      <c r="C21" s="3">
        <f t="shared" si="0"/>
        <v>-0.01928444557218975</v>
      </c>
      <c r="D21" s="1">
        <f t="shared" si="1"/>
        <v>0.9807155544278102</v>
      </c>
      <c r="E21" s="3">
        <f t="shared" si="2"/>
        <v>0.01928444557218975</v>
      </c>
    </row>
    <row r="22" spans="1:5" ht="18">
      <c r="A22" s="2">
        <v>34610</v>
      </c>
      <c r="B22" s="1">
        <v>39.75</v>
      </c>
      <c r="C22" s="3">
        <f t="shared" si="0"/>
        <v>0.028460543337645576</v>
      </c>
      <c r="D22" s="1">
        <f t="shared" si="1"/>
        <v>1.0284605433376455</v>
      </c>
      <c r="E22" s="3">
        <f t="shared" si="2"/>
        <v>0.028460543337645576</v>
      </c>
    </row>
    <row r="23" spans="1:5" ht="18">
      <c r="A23" s="2">
        <v>34639</v>
      </c>
      <c r="B23" s="1">
        <v>38.17</v>
      </c>
      <c r="C23" s="3">
        <f t="shared" si="0"/>
        <v>-0.03974842767295593</v>
      </c>
      <c r="D23" s="1">
        <f t="shared" si="1"/>
        <v>0.9602515723270441</v>
      </c>
      <c r="E23" s="3">
        <f t="shared" si="2"/>
        <v>0.03974842767295593</v>
      </c>
    </row>
    <row r="24" spans="1:5" ht="18">
      <c r="A24" s="2">
        <v>34669</v>
      </c>
      <c r="B24" s="1">
        <v>38.39</v>
      </c>
      <c r="C24" s="3">
        <f t="shared" si="0"/>
        <v>0.0057636887608068866</v>
      </c>
      <c r="D24" s="1">
        <f t="shared" si="1"/>
        <v>1.0057636887608068</v>
      </c>
      <c r="E24" s="3">
        <f t="shared" si="2"/>
        <v>0.0057636887608068866</v>
      </c>
    </row>
    <row r="25" spans="1:5" ht="18">
      <c r="A25" s="2">
        <v>34702</v>
      </c>
      <c r="B25" s="1">
        <v>39.68</v>
      </c>
      <c r="C25" s="3">
        <f t="shared" si="0"/>
        <v>0.03360250065121123</v>
      </c>
      <c r="D25" s="1">
        <f t="shared" si="1"/>
        <v>1.0336025006512113</v>
      </c>
      <c r="E25" s="3">
        <f t="shared" si="2"/>
        <v>0.03360250065121123</v>
      </c>
    </row>
    <row r="26" spans="1:5" ht="18">
      <c r="A26" s="2">
        <v>34731</v>
      </c>
      <c r="B26" s="1">
        <v>41.31</v>
      </c>
      <c r="C26" s="3">
        <f t="shared" si="0"/>
        <v>0.04107862903225813</v>
      </c>
      <c r="D26" s="1">
        <f t="shared" si="1"/>
        <v>1.0410786290322582</v>
      </c>
      <c r="E26" s="3">
        <f t="shared" si="2"/>
        <v>0.04107862903225813</v>
      </c>
    </row>
    <row r="27" spans="1:5" ht="18">
      <c r="A27" s="2">
        <v>34759</v>
      </c>
      <c r="B27" s="1">
        <v>42.49</v>
      </c>
      <c r="C27" s="3">
        <f t="shared" si="0"/>
        <v>0.028564512224642936</v>
      </c>
      <c r="D27" s="1">
        <f t="shared" si="1"/>
        <v>1.028564512224643</v>
      </c>
      <c r="E27" s="3">
        <f t="shared" si="2"/>
        <v>0.028564512224642936</v>
      </c>
    </row>
    <row r="28" spans="1:5" ht="18">
      <c r="A28" s="2">
        <v>34792</v>
      </c>
      <c r="B28" s="1">
        <v>43.74</v>
      </c>
      <c r="C28" s="3">
        <f t="shared" si="0"/>
        <v>0.029418686749823487</v>
      </c>
      <c r="D28" s="1">
        <f t="shared" si="1"/>
        <v>1.0294186867498234</v>
      </c>
      <c r="E28" s="3">
        <f t="shared" si="2"/>
        <v>0.029418686749823487</v>
      </c>
    </row>
    <row r="29" spans="1:5" ht="18">
      <c r="A29" s="2">
        <v>34820</v>
      </c>
      <c r="B29" s="1">
        <v>45.48</v>
      </c>
      <c r="C29" s="3">
        <f t="shared" si="0"/>
        <v>0.03978052126200263</v>
      </c>
      <c r="D29" s="1">
        <f t="shared" si="1"/>
        <v>1.0397805212620026</v>
      </c>
      <c r="E29" s="3">
        <f t="shared" si="2"/>
        <v>0.03978052126200263</v>
      </c>
    </row>
    <row r="30" spans="1:5" ht="18">
      <c r="A30" s="2">
        <v>34851</v>
      </c>
      <c r="B30" s="1">
        <v>46.4</v>
      </c>
      <c r="C30" s="3">
        <f t="shared" si="0"/>
        <v>0.02022867194371156</v>
      </c>
      <c r="D30" s="1">
        <f t="shared" si="1"/>
        <v>1.0202286719437115</v>
      </c>
      <c r="E30" s="3">
        <f t="shared" si="2"/>
        <v>0.02022867194371156</v>
      </c>
    </row>
    <row r="31" spans="1:5" ht="18">
      <c r="A31" s="2">
        <v>34883</v>
      </c>
      <c r="B31" s="1">
        <v>47.89</v>
      </c>
      <c r="C31" s="3">
        <f t="shared" si="0"/>
        <v>0.032112068965517285</v>
      </c>
      <c r="D31" s="1">
        <f t="shared" si="1"/>
        <v>1.0321120689655172</v>
      </c>
      <c r="E31" s="3">
        <f t="shared" si="2"/>
        <v>0.032112068965517285</v>
      </c>
    </row>
    <row r="32" spans="1:5" ht="18">
      <c r="A32" s="2">
        <v>34912</v>
      </c>
      <c r="B32" s="1">
        <v>48.1</v>
      </c>
      <c r="C32" s="3">
        <f t="shared" si="0"/>
        <v>0.004385049070787238</v>
      </c>
      <c r="D32" s="1">
        <f t="shared" si="1"/>
        <v>1.0043850490707873</v>
      </c>
      <c r="E32" s="3">
        <f t="shared" si="2"/>
        <v>0.004385049070787238</v>
      </c>
    </row>
    <row r="33" spans="1:5" ht="18">
      <c r="A33" s="2">
        <v>34943</v>
      </c>
      <c r="B33" s="1">
        <v>50.13</v>
      </c>
      <c r="C33" s="3">
        <f t="shared" si="0"/>
        <v>0.04220374220374223</v>
      </c>
      <c r="D33" s="1">
        <f t="shared" si="1"/>
        <v>1.0422037422037422</v>
      </c>
      <c r="E33" s="3">
        <f t="shared" si="2"/>
        <v>0.04220374220374223</v>
      </c>
    </row>
    <row r="34" spans="1:5" ht="18">
      <c r="A34" s="2">
        <v>34974</v>
      </c>
      <c r="B34" s="1">
        <v>49.99</v>
      </c>
      <c r="C34" s="3">
        <f t="shared" si="0"/>
        <v>-0.0027927388789148327</v>
      </c>
      <c r="D34" s="1">
        <f t="shared" si="1"/>
        <v>0.9972072611210852</v>
      </c>
      <c r="E34" s="3">
        <f t="shared" si="2"/>
        <v>0.0027927388789148327</v>
      </c>
    </row>
    <row r="35" spans="1:5" ht="18">
      <c r="A35" s="2">
        <v>35004</v>
      </c>
      <c r="B35" s="1">
        <v>52.22</v>
      </c>
      <c r="C35" s="3">
        <f t="shared" si="0"/>
        <v>0.044608921784356804</v>
      </c>
      <c r="D35" s="1">
        <f t="shared" si="1"/>
        <v>1.0446089217843568</v>
      </c>
      <c r="E35" s="3">
        <f t="shared" si="2"/>
        <v>0.044608921784356804</v>
      </c>
    </row>
    <row r="36" spans="1:5" ht="18">
      <c r="A36" s="2">
        <v>35034</v>
      </c>
      <c r="B36" s="1">
        <v>52.97</v>
      </c>
      <c r="C36" s="3">
        <f t="shared" si="0"/>
        <v>0.014362313289927231</v>
      </c>
      <c r="D36" s="1">
        <f t="shared" si="1"/>
        <v>1.0143623132899273</v>
      </c>
      <c r="E36" s="3">
        <f t="shared" si="2"/>
        <v>0.014362313289927231</v>
      </c>
    </row>
    <row r="37" spans="1:5" ht="18">
      <c r="A37" s="2">
        <v>35066</v>
      </c>
      <c r="B37" s="1">
        <v>54.86</v>
      </c>
      <c r="C37" s="3">
        <f t="shared" si="0"/>
        <v>0.03568057390976025</v>
      </c>
      <c r="D37" s="1">
        <f t="shared" si="1"/>
        <v>1.0356805739097603</v>
      </c>
      <c r="E37" s="3">
        <f t="shared" si="2"/>
        <v>0.03568057390976025</v>
      </c>
    </row>
    <row r="38" spans="1:5" ht="18">
      <c r="A38" s="2">
        <v>35096</v>
      </c>
      <c r="B38" s="1">
        <v>55.04</v>
      </c>
      <c r="C38" s="3">
        <f t="shared" si="0"/>
        <v>0.0032810791104629917</v>
      </c>
      <c r="D38" s="1">
        <f t="shared" si="1"/>
        <v>1.003281079110463</v>
      </c>
      <c r="E38" s="3">
        <f t="shared" si="2"/>
        <v>0.0032810791104629917</v>
      </c>
    </row>
    <row r="39" spans="1:5" ht="18">
      <c r="A39" s="2">
        <v>35125</v>
      </c>
      <c r="B39" s="1">
        <v>56.02</v>
      </c>
      <c r="C39" s="3">
        <f t="shared" si="0"/>
        <v>0.017805232558139608</v>
      </c>
      <c r="D39" s="1">
        <f t="shared" si="1"/>
        <v>1.0178052325581397</v>
      </c>
      <c r="E39" s="3">
        <f t="shared" si="2"/>
        <v>0.017805232558139608</v>
      </c>
    </row>
    <row r="40" spans="1:5" ht="18">
      <c r="A40" s="2">
        <v>35156</v>
      </c>
      <c r="B40" s="1">
        <v>56.63</v>
      </c>
      <c r="C40" s="3">
        <f t="shared" si="0"/>
        <v>0.010888968225633691</v>
      </c>
      <c r="D40" s="1">
        <f t="shared" si="1"/>
        <v>1.0108889682256337</v>
      </c>
      <c r="E40" s="3">
        <f t="shared" si="2"/>
        <v>0.010888968225633691</v>
      </c>
    </row>
    <row r="41" spans="1:5" ht="18">
      <c r="A41" s="2">
        <v>35186</v>
      </c>
      <c r="B41" s="1">
        <v>57.91</v>
      </c>
      <c r="C41" s="3">
        <f t="shared" si="0"/>
        <v>0.022602860674554016</v>
      </c>
      <c r="D41" s="1">
        <f t="shared" si="1"/>
        <v>1.022602860674554</v>
      </c>
      <c r="E41" s="3">
        <f t="shared" si="2"/>
        <v>0.022602860674554016</v>
      </c>
    </row>
    <row r="42" spans="1:5" ht="18">
      <c r="A42" s="2">
        <v>35219</v>
      </c>
      <c r="B42" s="1">
        <v>58.4</v>
      </c>
      <c r="C42" s="3">
        <f t="shared" si="0"/>
        <v>0.008461405629425005</v>
      </c>
      <c r="D42" s="1">
        <f t="shared" si="1"/>
        <v>1.008461405629425</v>
      </c>
      <c r="E42" s="3">
        <f t="shared" si="2"/>
        <v>0.008461405629425005</v>
      </c>
    </row>
    <row r="43" spans="1:5" ht="18">
      <c r="A43" s="2">
        <v>35247</v>
      </c>
      <c r="B43" s="1">
        <v>55.77</v>
      </c>
      <c r="C43" s="3">
        <f t="shared" si="0"/>
        <v>-0.04503424657534239</v>
      </c>
      <c r="D43" s="1">
        <f t="shared" si="1"/>
        <v>0.9549657534246576</v>
      </c>
      <c r="E43" s="3">
        <f t="shared" si="2"/>
        <v>0.04503424657534239</v>
      </c>
    </row>
    <row r="44" spans="1:5" ht="18">
      <c r="A44" s="2">
        <v>35278</v>
      </c>
      <c r="B44" s="1">
        <v>56.85</v>
      </c>
      <c r="C44" s="3">
        <f t="shared" si="0"/>
        <v>0.01936525013448087</v>
      </c>
      <c r="D44" s="1">
        <f t="shared" si="1"/>
        <v>1.0193652501344808</v>
      </c>
      <c r="E44" s="3">
        <f t="shared" si="2"/>
        <v>0.01936525013448087</v>
      </c>
    </row>
    <row r="45" spans="1:5" ht="18">
      <c r="A45" s="2">
        <v>35311</v>
      </c>
      <c r="B45" s="1">
        <v>59.71</v>
      </c>
      <c r="C45" s="3">
        <f t="shared" si="0"/>
        <v>0.05030782761653473</v>
      </c>
      <c r="D45" s="1">
        <f t="shared" si="1"/>
        <v>1.0503078276165347</v>
      </c>
      <c r="E45" s="3">
        <f t="shared" si="2"/>
        <v>0.05030782761653473</v>
      </c>
    </row>
    <row r="46" spans="1:5" ht="18">
      <c r="A46" s="2">
        <v>35339</v>
      </c>
      <c r="B46" s="1">
        <v>61.65</v>
      </c>
      <c r="C46" s="3">
        <f t="shared" si="0"/>
        <v>0.03249037012225754</v>
      </c>
      <c r="D46" s="1">
        <f t="shared" si="1"/>
        <v>1.0324903701222576</v>
      </c>
      <c r="E46" s="3">
        <f t="shared" si="2"/>
        <v>0.03249037012225754</v>
      </c>
    </row>
    <row r="47" spans="1:5" ht="18">
      <c r="A47" s="2">
        <v>35370</v>
      </c>
      <c r="B47" s="1">
        <v>66.15</v>
      </c>
      <c r="C47" s="3">
        <f t="shared" si="0"/>
        <v>0.07299270072992713</v>
      </c>
      <c r="D47" s="1">
        <f t="shared" si="1"/>
        <v>1.0729927007299271</v>
      </c>
      <c r="E47" s="3">
        <f t="shared" si="2"/>
        <v>0.07299270072992713</v>
      </c>
    </row>
    <row r="48" spans="1:5" ht="18">
      <c r="A48" s="2">
        <v>35401</v>
      </c>
      <c r="B48" s="1">
        <v>64.54</v>
      </c>
      <c r="C48" s="3">
        <f t="shared" si="0"/>
        <v>-0.02433862433862433</v>
      </c>
      <c r="D48" s="1">
        <f t="shared" si="1"/>
        <v>0.9756613756613757</v>
      </c>
      <c r="E48" s="3">
        <f t="shared" si="2"/>
        <v>0.02433862433862433</v>
      </c>
    </row>
    <row r="49" spans="1:5" ht="18">
      <c r="A49" s="2">
        <v>35432</v>
      </c>
      <c r="B49" s="1">
        <v>68.53</v>
      </c>
      <c r="C49" s="3">
        <f t="shared" si="0"/>
        <v>0.06182212581344894</v>
      </c>
      <c r="D49" s="1">
        <f t="shared" si="1"/>
        <v>1.061822125813449</v>
      </c>
      <c r="E49" s="3">
        <f t="shared" si="2"/>
        <v>0.06182212581344894</v>
      </c>
    </row>
    <row r="50" spans="1:5" ht="18">
      <c r="A50" s="2">
        <v>35464</v>
      </c>
      <c r="B50" s="1">
        <v>69.19</v>
      </c>
      <c r="C50" s="3">
        <f t="shared" si="0"/>
        <v>0.009630818619582615</v>
      </c>
      <c r="D50" s="1">
        <f t="shared" si="1"/>
        <v>1.0096308186195826</v>
      </c>
      <c r="E50" s="3">
        <f t="shared" si="2"/>
        <v>0.009630818619582615</v>
      </c>
    </row>
    <row r="51" spans="1:5" ht="18">
      <c r="A51" s="2">
        <v>35492</v>
      </c>
      <c r="B51" s="1">
        <v>66.16</v>
      </c>
      <c r="C51" s="3">
        <f t="shared" si="0"/>
        <v>-0.04379245555716146</v>
      </c>
      <c r="D51" s="1">
        <f t="shared" si="1"/>
        <v>0.9562075444428385</v>
      </c>
      <c r="E51" s="3">
        <f t="shared" si="2"/>
        <v>0.04379245555716146</v>
      </c>
    </row>
    <row r="52" spans="1:5" ht="18">
      <c r="A52" s="2">
        <v>35521</v>
      </c>
      <c r="B52" s="1">
        <v>70.3</v>
      </c>
      <c r="C52" s="3">
        <f t="shared" si="0"/>
        <v>0.06257557436517534</v>
      </c>
      <c r="D52" s="1">
        <f t="shared" si="1"/>
        <v>1.0625755743651752</v>
      </c>
      <c r="E52" s="3">
        <f t="shared" si="2"/>
        <v>0.06257557436517534</v>
      </c>
    </row>
    <row r="53" spans="1:5" ht="18">
      <c r="A53" s="2">
        <v>35551</v>
      </c>
      <c r="B53" s="1">
        <v>74.75</v>
      </c>
      <c r="C53" s="3">
        <f t="shared" si="0"/>
        <v>0.06330014224751071</v>
      </c>
      <c r="D53" s="1">
        <f t="shared" si="1"/>
        <v>1.0633001422475108</v>
      </c>
      <c r="E53" s="3">
        <f t="shared" si="2"/>
        <v>0.06330014224751071</v>
      </c>
    </row>
    <row r="54" spans="1:5" ht="18">
      <c r="A54" s="2">
        <v>35583</v>
      </c>
      <c r="B54" s="1">
        <v>77.81</v>
      </c>
      <c r="C54" s="3">
        <f t="shared" si="0"/>
        <v>0.04093645484949836</v>
      </c>
      <c r="D54" s="1">
        <f t="shared" si="1"/>
        <v>1.0409364548494984</v>
      </c>
      <c r="E54" s="3">
        <f t="shared" si="2"/>
        <v>0.04093645484949836</v>
      </c>
    </row>
    <row r="55" spans="1:5" ht="18">
      <c r="A55" s="2">
        <v>35612</v>
      </c>
      <c r="B55" s="1">
        <v>83.98</v>
      </c>
      <c r="C55" s="3">
        <f t="shared" si="0"/>
        <v>0.07929572034442875</v>
      </c>
      <c r="D55" s="1">
        <f t="shared" si="1"/>
        <v>1.0792957203444287</v>
      </c>
      <c r="E55" s="3">
        <f t="shared" si="2"/>
        <v>0.07929572034442875</v>
      </c>
    </row>
    <row r="56" spans="1:5" ht="18">
      <c r="A56" s="2">
        <v>35643</v>
      </c>
      <c r="B56" s="1">
        <v>79.63</v>
      </c>
      <c r="C56" s="3">
        <f t="shared" si="0"/>
        <v>-0.051798047154084405</v>
      </c>
      <c r="D56" s="1">
        <f t="shared" si="1"/>
        <v>0.9482019528459156</v>
      </c>
      <c r="E56" s="3">
        <f t="shared" si="2"/>
        <v>0.051798047154084405</v>
      </c>
    </row>
    <row r="57" spans="1:5" ht="18">
      <c r="A57" s="2">
        <v>35675</v>
      </c>
      <c r="B57" s="1">
        <v>83.46</v>
      </c>
      <c r="C57" s="3">
        <f t="shared" si="0"/>
        <v>0.048097450709531565</v>
      </c>
      <c r="D57" s="1">
        <f t="shared" si="1"/>
        <v>1.0480974507095315</v>
      </c>
      <c r="E57" s="3">
        <f t="shared" si="2"/>
        <v>0.048097450709531565</v>
      </c>
    </row>
    <row r="58" spans="1:5" ht="18">
      <c r="A58" s="2">
        <v>35704</v>
      </c>
      <c r="B58" s="1">
        <v>81.42</v>
      </c>
      <c r="C58" s="3">
        <f t="shared" si="0"/>
        <v>-0.02444284687275332</v>
      </c>
      <c r="D58" s="1">
        <f t="shared" si="1"/>
        <v>0.9755571531272467</v>
      </c>
      <c r="E58" s="3">
        <f t="shared" si="2"/>
        <v>0.02444284687275332</v>
      </c>
    </row>
    <row r="59" spans="1:5" ht="18">
      <c r="A59" s="2">
        <v>35737</v>
      </c>
      <c r="B59" s="1">
        <v>84.56</v>
      </c>
      <c r="C59" s="3">
        <f t="shared" si="0"/>
        <v>0.03856546303119627</v>
      </c>
      <c r="D59" s="1">
        <f t="shared" si="1"/>
        <v>1.0385654630311962</v>
      </c>
      <c r="E59" s="3">
        <f t="shared" si="2"/>
        <v>0.03856546303119627</v>
      </c>
    </row>
    <row r="60" spans="1:5" ht="18">
      <c r="A60" s="2">
        <v>35765</v>
      </c>
      <c r="B60" s="1">
        <v>86.15</v>
      </c>
      <c r="C60" s="3">
        <f t="shared" si="0"/>
        <v>0.01880321665089881</v>
      </c>
      <c r="D60" s="1">
        <f t="shared" si="1"/>
        <v>1.018803216650899</v>
      </c>
      <c r="E60" s="3">
        <f t="shared" si="2"/>
        <v>0.01880321665089881</v>
      </c>
    </row>
    <row r="61" spans="1:5" ht="18">
      <c r="A61" s="2">
        <v>35797</v>
      </c>
      <c r="B61" s="1">
        <v>87.26</v>
      </c>
      <c r="C61" s="3">
        <f t="shared" si="0"/>
        <v>0.012884503772489836</v>
      </c>
      <c r="D61" s="1">
        <f t="shared" si="1"/>
        <v>1.0128845037724898</v>
      </c>
      <c r="E61" s="3">
        <f t="shared" si="2"/>
        <v>0.012884503772489836</v>
      </c>
    </row>
    <row r="62" spans="1:5" ht="18">
      <c r="A62" s="2">
        <v>35828</v>
      </c>
      <c r="B62" s="1">
        <v>93.3</v>
      </c>
      <c r="C62" s="3">
        <f t="shared" si="0"/>
        <v>0.06921842768737098</v>
      </c>
      <c r="D62" s="1">
        <f t="shared" si="1"/>
        <v>1.069218427687371</v>
      </c>
      <c r="E62" s="3">
        <f t="shared" si="2"/>
        <v>0.06921842768737098</v>
      </c>
    </row>
    <row r="63" spans="1:5" ht="18">
      <c r="A63" s="2">
        <v>35856</v>
      </c>
      <c r="B63" s="1">
        <v>97.89</v>
      </c>
      <c r="C63" s="3">
        <f t="shared" si="0"/>
        <v>0.04919614147909972</v>
      </c>
      <c r="D63" s="1">
        <f t="shared" si="1"/>
        <v>1.0491961414790998</v>
      </c>
      <c r="E63" s="3">
        <f t="shared" si="2"/>
        <v>0.04919614147909972</v>
      </c>
    </row>
    <row r="64" spans="1:5" ht="18">
      <c r="A64" s="2">
        <v>35886</v>
      </c>
      <c r="B64" s="1">
        <v>99.14</v>
      </c>
      <c r="C64" s="3">
        <f t="shared" si="0"/>
        <v>0.012769435080192052</v>
      </c>
      <c r="D64" s="1">
        <f t="shared" si="1"/>
        <v>1.0127694350801921</v>
      </c>
      <c r="E64" s="3">
        <f t="shared" si="2"/>
        <v>0.012769435080192052</v>
      </c>
    </row>
    <row r="65" spans="1:5" ht="18">
      <c r="A65" s="2">
        <v>35916</v>
      </c>
      <c r="B65" s="1">
        <v>97.08</v>
      </c>
      <c r="C65" s="3">
        <f t="shared" si="0"/>
        <v>-0.02077869679241479</v>
      </c>
      <c r="D65" s="1">
        <f t="shared" si="1"/>
        <v>0.9792213032075852</v>
      </c>
      <c r="E65" s="3">
        <f t="shared" si="2"/>
        <v>0.02077869679241479</v>
      </c>
    </row>
    <row r="66" spans="1:5" ht="18">
      <c r="A66" s="2">
        <v>35947</v>
      </c>
      <c r="B66" s="1">
        <v>101.21</v>
      </c>
      <c r="C66" s="3">
        <f t="shared" si="0"/>
        <v>0.04254223320972389</v>
      </c>
      <c r="D66" s="1">
        <f t="shared" si="1"/>
        <v>1.0425422332097238</v>
      </c>
      <c r="E66" s="3">
        <f t="shared" si="2"/>
        <v>0.04254223320972389</v>
      </c>
    </row>
    <row r="67" spans="1:5" ht="18">
      <c r="A67" s="2">
        <v>35977</v>
      </c>
      <c r="B67" s="1">
        <v>99.84</v>
      </c>
      <c r="C67" s="3">
        <f t="shared" si="0"/>
        <v>-0.013536211836774928</v>
      </c>
      <c r="D67" s="1">
        <f t="shared" si="1"/>
        <v>0.9864637881632251</v>
      </c>
      <c r="E67" s="3">
        <f t="shared" si="2"/>
        <v>0.013536211836774928</v>
      </c>
    </row>
    <row r="68" spans="1:5" ht="18">
      <c r="A68" s="2">
        <v>36010</v>
      </c>
      <c r="B68" s="1">
        <v>85.75</v>
      </c>
      <c r="C68" s="3">
        <f aca="true" t="shared" si="3" ref="C68:C131">(B68-B67)/B67</f>
        <v>-0.14112580128205132</v>
      </c>
      <c r="D68" s="1">
        <f aca="true" t="shared" si="4" ref="D68:D131">1+C68</f>
        <v>0.8588741987179487</v>
      </c>
      <c r="E68" s="3">
        <f aca="true" t="shared" si="5" ref="E68:E131">ABS(C68)</f>
        <v>0.14112580128205132</v>
      </c>
    </row>
    <row r="69" spans="1:5" ht="18">
      <c r="A69" s="2">
        <v>36039</v>
      </c>
      <c r="B69" s="1">
        <v>91.2</v>
      </c>
      <c r="C69" s="3">
        <f t="shared" si="3"/>
        <v>0.06355685131195339</v>
      </c>
      <c r="D69" s="1">
        <f t="shared" si="4"/>
        <v>1.0635568513119533</v>
      </c>
      <c r="E69" s="3">
        <f t="shared" si="5"/>
        <v>0.06355685131195339</v>
      </c>
    </row>
    <row r="70" spans="1:5" ht="18">
      <c r="A70" s="2">
        <v>36069</v>
      </c>
      <c r="B70" s="1">
        <v>98.59</v>
      </c>
      <c r="C70" s="3">
        <f t="shared" si="3"/>
        <v>0.08103070175438597</v>
      </c>
      <c r="D70" s="1">
        <f t="shared" si="4"/>
        <v>1.0810307017543859</v>
      </c>
      <c r="E70" s="3">
        <f t="shared" si="5"/>
        <v>0.08103070175438597</v>
      </c>
    </row>
    <row r="71" spans="1:5" ht="18">
      <c r="A71" s="2">
        <v>36101</v>
      </c>
      <c r="B71" s="1">
        <v>104.07</v>
      </c>
      <c r="C71" s="3">
        <f t="shared" si="3"/>
        <v>0.05558373060148077</v>
      </c>
      <c r="D71" s="1">
        <f t="shared" si="4"/>
        <v>1.0555837306014808</v>
      </c>
      <c r="E71" s="3">
        <f t="shared" si="5"/>
        <v>0.05558373060148077</v>
      </c>
    </row>
    <row r="72" spans="1:5" ht="18">
      <c r="A72" s="2">
        <v>36130</v>
      </c>
      <c r="B72" s="1">
        <v>110.84</v>
      </c>
      <c r="C72" s="3">
        <f t="shared" si="3"/>
        <v>0.0650523685980591</v>
      </c>
      <c r="D72" s="1">
        <f t="shared" si="4"/>
        <v>1.065052368598059</v>
      </c>
      <c r="E72" s="3">
        <f t="shared" si="5"/>
        <v>0.0650523685980591</v>
      </c>
    </row>
    <row r="73" spans="1:5" ht="18">
      <c r="A73" s="2">
        <v>36164</v>
      </c>
      <c r="B73" s="1">
        <v>114.75</v>
      </c>
      <c r="C73" s="3">
        <f t="shared" si="3"/>
        <v>0.03527607361963187</v>
      </c>
      <c r="D73" s="1">
        <f t="shared" si="4"/>
        <v>1.0352760736196318</v>
      </c>
      <c r="E73" s="3">
        <f t="shared" si="5"/>
        <v>0.03527607361963187</v>
      </c>
    </row>
    <row r="74" spans="1:5" ht="18">
      <c r="A74" s="2">
        <v>36192</v>
      </c>
      <c r="B74" s="1">
        <v>111.07</v>
      </c>
      <c r="C74" s="3">
        <f t="shared" si="3"/>
        <v>-0.03206971677559919</v>
      </c>
      <c r="D74" s="1">
        <f t="shared" si="4"/>
        <v>0.9679302832244008</v>
      </c>
      <c r="E74" s="3">
        <f t="shared" si="5"/>
        <v>0.03206971677559919</v>
      </c>
    </row>
    <row r="75" spans="1:5" ht="18">
      <c r="A75" s="2">
        <v>36220</v>
      </c>
      <c r="B75" s="1">
        <v>115.71</v>
      </c>
      <c r="C75" s="3">
        <f t="shared" si="3"/>
        <v>0.04177545691906006</v>
      </c>
      <c r="D75" s="1">
        <f t="shared" si="4"/>
        <v>1.04177545691906</v>
      </c>
      <c r="E75" s="3">
        <f t="shared" si="5"/>
        <v>0.04177545691906006</v>
      </c>
    </row>
    <row r="76" spans="1:5" ht="18">
      <c r="A76" s="2">
        <v>36251</v>
      </c>
      <c r="B76" s="1">
        <v>120.1</v>
      </c>
      <c r="C76" s="3">
        <f t="shared" si="3"/>
        <v>0.037939676778152284</v>
      </c>
      <c r="D76" s="1">
        <f t="shared" si="4"/>
        <v>1.0379396767781524</v>
      </c>
      <c r="E76" s="3">
        <f t="shared" si="5"/>
        <v>0.037939676778152284</v>
      </c>
    </row>
    <row r="77" spans="1:5" ht="18">
      <c r="A77" s="2">
        <v>36283</v>
      </c>
      <c r="B77" s="1">
        <v>117.35</v>
      </c>
      <c r="C77" s="3">
        <f t="shared" si="3"/>
        <v>-0.02289758534554538</v>
      </c>
      <c r="D77" s="1">
        <f t="shared" si="4"/>
        <v>0.9771024146544546</v>
      </c>
      <c r="E77" s="3">
        <f t="shared" si="5"/>
        <v>0.02289758534554538</v>
      </c>
    </row>
    <row r="78" spans="1:5" ht="18">
      <c r="A78" s="2">
        <v>36312</v>
      </c>
      <c r="B78" s="1">
        <v>123.81</v>
      </c>
      <c r="C78" s="3">
        <f t="shared" si="3"/>
        <v>0.055048998721772546</v>
      </c>
      <c r="D78" s="1">
        <f t="shared" si="4"/>
        <v>1.0550489987217726</v>
      </c>
      <c r="E78" s="3">
        <f t="shared" si="5"/>
        <v>0.055048998721772546</v>
      </c>
    </row>
    <row r="79" spans="1:5" ht="18">
      <c r="A79" s="2">
        <v>36342</v>
      </c>
      <c r="B79" s="1">
        <v>119.97</v>
      </c>
      <c r="C79" s="3">
        <f t="shared" si="3"/>
        <v>-0.03101526532590262</v>
      </c>
      <c r="D79" s="1">
        <f t="shared" si="4"/>
        <v>0.9689847346740974</v>
      </c>
      <c r="E79" s="3">
        <f t="shared" si="5"/>
        <v>0.03101526532590262</v>
      </c>
    </row>
    <row r="80" spans="1:5" ht="18">
      <c r="A80" s="2">
        <v>36374</v>
      </c>
      <c r="B80" s="1">
        <v>119.35</v>
      </c>
      <c r="C80" s="3">
        <f t="shared" si="3"/>
        <v>-0.005167958656330788</v>
      </c>
      <c r="D80" s="1">
        <f t="shared" si="4"/>
        <v>0.9948320413436692</v>
      </c>
      <c r="E80" s="3">
        <f t="shared" si="5"/>
        <v>0.005167958656330788</v>
      </c>
    </row>
    <row r="81" spans="1:5" ht="18">
      <c r="A81" s="2">
        <v>36404</v>
      </c>
      <c r="B81" s="1">
        <v>116.67</v>
      </c>
      <c r="C81" s="3">
        <f t="shared" si="3"/>
        <v>-0.0224549643904482</v>
      </c>
      <c r="D81" s="1">
        <f t="shared" si="4"/>
        <v>0.9775450356095517</v>
      </c>
      <c r="E81" s="3">
        <f t="shared" si="5"/>
        <v>0.0224549643904482</v>
      </c>
    </row>
    <row r="82" spans="1:5" ht="18">
      <c r="A82" s="2">
        <v>36434</v>
      </c>
      <c r="B82" s="1">
        <v>124.14</v>
      </c>
      <c r="C82" s="3">
        <f t="shared" si="3"/>
        <v>0.06402674209308304</v>
      </c>
      <c r="D82" s="1">
        <f t="shared" si="4"/>
        <v>1.0640267420930831</v>
      </c>
      <c r="E82" s="3">
        <f t="shared" si="5"/>
        <v>0.06402674209308304</v>
      </c>
    </row>
    <row r="83" spans="1:5" ht="18">
      <c r="A83" s="2">
        <v>36465</v>
      </c>
      <c r="B83" s="1">
        <v>126.21</v>
      </c>
      <c r="C83" s="3">
        <f t="shared" si="3"/>
        <v>0.016674722087965145</v>
      </c>
      <c r="D83" s="1">
        <f t="shared" si="4"/>
        <v>1.016674722087965</v>
      </c>
      <c r="E83" s="3">
        <f t="shared" si="5"/>
        <v>0.016674722087965145</v>
      </c>
    </row>
    <row r="84" spans="1:5" ht="18">
      <c r="A84" s="2">
        <v>36495</v>
      </c>
      <c r="B84" s="1">
        <v>133.42</v>
      </c>
      <c r="C84" s="3">
        <f t="shared" si="3"/>
        <v>0.05712701053799219</v>
      </c>
      <c r="D84" s="1">
        <f t="shared" si="4"/>
        <v>1.0571270105379922</v>
      </c>
      <c r="E84" s="3">
        <f t="shared" si="5"/>
        <v>0.05712701053799219</v>
      </c>
    </row>
    <row r="85" spans="1:5" ht="18">
      <c r="A85" s="2">
        <v>36528</v>
      </c>
      <c r="B85" s="1">
        <v>126.77</v>
      </c>
      <c r="C85" s="3">
        <f t="shared" si="3"/>
        <v>-0.04984260230849941</v>
      </c>
      <c r="D85" s="1">
        <f t="shared" si="4"/>
        <v>0.9501573976915005</v>
      </c>
      <c r="E85" s="3">
        <f t="shared" si="5"/>
        <v>0.04984260230849941</v>
      </c>
    </row>
    <row r="86" spans="1:5" ht="18">
      <c r="A86" s="2">
        <v>36557</v>
      </c>
      <c r="B86" s="1">
        <v>124.85</v>
      </c>
      <c r="C86" s="3">
        <f t="shared" si="3"/>
        <v>-0.0151455391654177</v>
      </c>
      <c r="D86" s="1">
        <f t="shared" si="4"/>
        <v>0.9848544608345823</v>
      </c>
      <c r="E86" s="3">
        <f t="shared" si="5"/>
        <v>0.0151455391654177</v>
      </c>
    </row>
    <row r="87" spans="1:5" ht="18">
      <c r="A87" s="2">
        <v>36586</v>
      </c>
      <c r="B87" s="1">
        <v>136.95</v>
      </c>
      <c r="C87" s="3">
        <f t="shared" si="3"/>
        <v>0.09691629955947133</v>
      </c>
      <c r="D87" s="1">
        <f t="shared" si="4"/>
        <v>1.0969162995594712</v>
      </c>
      <c r="E87" s="3">
        <f t="shared" si="5"/>
        <v>0.09691629955947133</v>
      </c>
    </row>
    <row r="88" spans="1:5" ht="18">
      <c r="A88" s="2">
        <v>36619</v>
      </c>
      <c r="B88" s="1">
        <v>132.13</v>
      </c>
      <c r="C88" s="3">
        <f t="shared" si="3"/>
        <v>-0.035195326761591775</v>
      </c>
      <c r="D88" s="1">
        <f t="shared" si="4"/>
        <v>0.9648046732384082</v>
      </c>
      <c r="E88" s="3">
        <f t="shared" si="5"/>
        <v>0.035195326761591775</v>
      </c>
    </row>
    <row r="89" spans="1:5" ht="18">
      <c r="A89" s="2">
        <v>36647</v>
      </c>
      <c r="B89" s="1">
        <v>130.05</v>
      </c>
      <c r="C89" s="3">
        <f t="shared" si="3"/>
        <v>-0.015742072201619498</v>
      </c>
      <c r="D89" s="1">
        <f t="shared" si="4"/>
        <v>0.9842579277983805</v>
      </c>
      <c r="E89" s="3">
        <f t="shared" si="5"/>
        <v>0.015742072201619498</v>
      </c>
    </row>
    <row r="90" spans="1:5" ht="18">
      <c r="A90" s="2">
        <v>36678</v>
      </c>
      <c r="B90" s="1">
        <v>132.62</v>
      </c>
      <c r="C90" s="3">
        <f t="shared" si="3"/>
        <v>0.019761630142252927</v>
      </c>
      <c r="D90" s="1">
        <f t="shared" si="4"/>
        <v>1.019761630142253</v>
      </c>
      <c r="E90" s="3">
        <f t="shared" si="5"/>
        <v>0.019761630142252927</v>
      </c>
    </row>
    <row r="91" spans="1:5" ht="18">
      <c r="A91" s="2">
        <v>36710</v>
      </c>
      <c r="B91" s="1">
        <v>130.53</v>
      </c>
      <c r="C91" s="3">
        <f t="shared" si="3"/>
        <v>-0.01575931232091693</v>
      </c>
      <c r="D91" s="1">
        <f t="shared" si="4"/>
        <v>0.984240687679083</v>
      </c>
      <c r="E91" s="3">
        <f t="shared" si="5"/>
        <v>0.01575931232091693</v>
      </c>
    </row>
    <row r="92" spans="1:5" ht="18">
      <c r="A92" s="2">
        <v>36739</v>
      </c>
      <c r="B92" s="1">
        <v>139.06</v>
      </c>
      <c r="C92" s="3">
        <f t="shared" si="3"/>
        <v>0.06534896192446182</v>
      </c>
      <c r="D92" s="1">
        <f t="shared" si="4"/>
        <v>1.0653489619244618</v>
      </c>
      <c r="E92" s="3">
        <f t="shared" si="5"/>
        <v>0.06534896192446182</v>
      </c>
    </row>
    <row r="93" spans="1:5" ht="18">
      <c r="A93" s="2">
        <v>36770</v>
      </c>
      <c r="B93" s="1">
        <v>131.44</v>
      </c>
      <c r="C93" s="3">
        <f t="shared" si="3"/>
        <v>-0.054796490723428765</v>
      </c>
      <c r="D93" s="1">
        <f t="shared" si="4"/>
        <v>0.9452035092765713</v>
      </c>
      <c r="E93" s="3">
        <f t="shared" si="5"/>
        <v>0.054796490723428765</v>
      </c>
    </row>
    <row r="94" spans="1:5" ht="18">
      <c r="A94" s="2">
        <v>36801</v>
      </c>
      <c r="B94" s="1">
        <v>130.82</v>
      </c>
      <c r="C94" s="3">
        <f t="shared" si="3"/>
        <v>-0.004716981132075506</v>
      </c>
      <c r="D94" s="1">
        <f t="shared" si="4"/>
        <v>0.9952830188679245</v>
      </c>
      <c r="E94" s="3">
        <f t="shared" si="5"/>
        <v>0.004716981132075506</v>
      </c>
    </row>
    <row r="95" spans="1:5" ht="18">
      <c r="A95" s="2">
        <v>36831</v>
      </c>
      <c r="B95" s="1">
        <v>121.05</v>
      </c>
      <c r="C95" s="3">
        <f t="shared" si="3"/>
        <v>-0.07468277021862098</v>
      </c>
      <c r="D95" s="1">
        <f t="shared" si="4"/>
        <v>0.925317229781379</v>
      </c>
      <c r="E95" s="3">
        <f t="shared" si="5"/>
        <v>0.07468277021862098</v>
      </c>
    </row>
    <row r="96" spans="1:5" ht="18">
      <c r="A96" s="2">
        <v>36861</v>
      </c>
      <c r="B96" s="1">
        <v>120.38</v>
      </c>
      <c r="C96" s="3">
        <f t="shared" si="3"/>
        <v>-0.005534902932672464</v>
      </c>
      <c r="D96" s="1">
        <f t="shared" si="4"/>
        <v>0.9944650970673276</v>
      </c>
      <c r="E96" s="3">
        <f t="shared" si="5"/>
        <v>0.005534902932672464</v>
      </c>
    </row>
    <row r="97" spans="1:5" ht="18">
      <c r="A97" s="2">
        <v>36893</v>
      </c>
      <c r="B97" s="1">
        <v>125.73</v>
      </c>
      <c r="C97" s="3">
        <f t="shared" si="3"/>
        <v>0.04444259843827886</v>
      </c>
      <c r="D97" s="1">
        <f t="shared" si="4"/>
        <v>1.0444425984382788</v>
      </c>
      <c r="E97" s="3">
        <f t="shared" si="5"/>
        <v>0.04444259843827886</v>
      </c>
    </row>
    <row r="98" spans="1:5" ht="18">
      <c r="A98" s="2">
        <v>36923</v>
      </c>
      <c r="B98" s="1">
        <v>113.73</v>
      </c>
      <c r="C98" s="3">
        <f t="shared" si="3"/>
        <v>-0.09544261512765449</v>
      </c>
      <c r="D98" s="1">
        <f t="shared" si="4"/>
        <v>0.9045573848723455</v>
      </c>
      <c r="E98" s="3">
        <f t="shared" si="5"/>
        <v>0.09544261512765449</v>
      </c>
    </row>
    <row r="99" spans="1:5" ht="18">
      <c r="A99" s="2">
        <v>36951</v>
      </c>
      <c r="B99" s="1">
        <v>107.36</v>
      </c>
      <c r="C99" s="3">
        <f t="shared" si="3"/>
        <v>-0.056009847885342516</v>
      </c>
      <c r="D99" s="1">
        <f t="shared" si="4"/>
        <v>0.9439901521146575</v>
      </c>
      <c r="E99" s="3">
        <f t="shared" si="5"/>
        <v>0.056009847885342516</v>
      </c>
    </row>
    <row r="100" spans="1:5" ht="18">
      <c r="A100" s="2">
        <v>36983</v>
      </c>
      <c r="B100" s="1">
        <v>116.53</v>
      </c>
      <c r="C100" s="3">
        <f t="shared" si="3"/>
        <v>0.0854135618479881</v>
      </c>
      <c r="D100" s="1">
        <f t="shared" si="4"/>
        <v>1.085413561847988</v>
      </c>
      <c r="E100" s="3">
        <f t="shared" si="5"/>
        <v>0.0854135618479881</v>
      </c>
    </row>
    <row r="101" spans="1:5" ht="18">
      <c r="A101" s="2">
        <v>37012</v>
      </c>
      <c r="B101" s="1">
        <v>115.88</v>
      </c>
      <c r="C101" s="3">
        <f t="shared" si="3"/>
        <v>-0.005577962756371798</v>
      </c>
      <c r="D101" s="1">
        <f t="shared" si="4"/>
        <v>0.9944220372436282</v>
      </c>
      <c r="E101" s="3">
        <f t="shared" si="5"/>
        <v>0.005577962756371798</v>
      </c>
    </row>
    <row r="102" spans="1:5" ht="18">
      <c r="A102" s="2">
        <v>37043</v>
      </c>
      <c r="B102" s="1">
        <v>113.12</v>
      </c>
      <c r="C102" s="3">
        <f t="shared" si="3"/>
        <v>-0.023817742492233267</v>
      </c>
      <c r="D102" s="1">
        <f t="shared" si="4"/>
        <v>0.9761822575077668</v>
      </c>
      <c r="E102" s="3">
        <f t="shared" si="5"/>
        <v>0.023817742492233267</v>
      </c>
    </row>
    <row r="103" spans="1:5" ht="18">
      <c r="A103" s="2">
        <v>37074</v>
      </c>
      <c r="B103" s="1">
        <v>111.97</v>
      </c>
      <c r="C103" s="3">
        <f t="shared" si="3"/>
        <v>-0.010166195190947715</v>
      </c>
      <c r="D103" s="1">
        <f t="shared" si="4"/>
        <v>0.9898338048090523</v>
      </c>
      <c r="E103" s="3">
        <f t="shared" si="5"/>
        <v>0.010166195190947715</v>
      </c>
    </row>
    <row r="104" spans="1:5" ht="18">
      <c r="A104" s="2">
        <v>37104</v>
      </c>
      <c r="B104" s="1">
        <v>105.32</v>
      </c>
      <c r="C104" s="3">
        <f t="shared" si="3"/>
        <v>-0.059390908279003354</v>
      </c>
      <c r="D104" s="1">
        <f t="shared" si="4"/>
        <v>0.9406090917209966</v>
      </c>
      <c r="E104" s="3">
        <f t="shared" si="5"/>
        <v>0.059390908279003354</v>
      </c>
    </row>
    <row r="105" spans="1:5" ht="18">
      <c r="A105" s="2">
        <v>37138</v>
      </c>
      <c r="B105" s="1">
        <v>96.73</v>
      </c>
      <c r="C105" s="3">
        <f t="shared" si="3"/>
        <v>-0.08156095708317498</v>
      </c>
      <c r="D105" s="1">
        <f t="shared" si="4"/>
        <v>0.918439042916825</v>
      </c>
      <c r="E105" s="3">
        <f t="shared" si="5"/>
        <v>0.08156095708317498</v>
      </c>
    </row>
    <row r="106" spans="1:5" ht="18">
      <c r="A106" s="2">
        <v>37165</v>
      </c>
      <c r="B106" s="1">
        <v>97.99</v>
      </c>
      <c r="C106" s="3">
        <f t="shared" si="3"/>
        <v>0.013025948516489102</v>
      </c>
      <c r="D106" s="1">
        <f t="shared" si="4"/>
        <v>1.0130259485164892</v>
      </c>
      <c r="E106" s="3">
        <f t="shared" si="5"/>
        <v>0.013025948516489102</v>
      </c>
    </row>
    <row r="107" spans="1:5" ht="18">
      <c r="A107" s="2">
        <v>37196</v>
      </c>
      <c r="B107" s="1">
        <v>105.63</v>
      </c>
      <c r="C107" s="3">
        <f t="shared" si="3"/>
        <v>0.07796713950403103</v>
      </c>
      <c r="D107" s="1">
        <f t="shared" si="4"/>
        <v>1.0779671395040311</v>
      </c>
      <c r="E107" s="3">
        <f t="shared" si="5"/>
        <v>0.07796713950403103</v>
      </c>
    </row>
    <row r="108" spans="1:5" ht="18">
      <c r="A108" s="2">
        <v>37228</v>
      </c>
      <c r="B108" s="1">
        <v>105.86</v>
      </c>
      <c r="C108" s="3">
        <f t="shared" si="3"/>
        <v>0.0021774117201552967</v>
      </c>
      <c r="D108" s="1">
        <f t="shared" si="4"/>
        <v>1.0021774117201554</v>
      </c>
      <c r="E108" s="3">
        <f t="shared" si="5"/>
        <v>0.0021774117201552967</v>
      </c>
    </row>
    <row r="109" spans="1:5" ht="18">
      <c r="A109" s="2">
        <v>37258</v>
      </c>
      <c r="B109" s="1">
        <v>104.82</v>
      </c>
      <c r="C109" s="3">
        <f t="shared" si="3"/>
        <v>-0.00982429624031746</v>
      </c>
      <c r="D109" s="1">
        <f t="shared" si="4"/>
        <v>0.9901757037596826</v>
      </c>
      <c r="E109" s="3">
        <f t="shared" si="5"/>
        <v>0.00982429624031746</v>
      </c>
    </row>
    <row r="110" spans="1:5" ht="18">
      <c r="A110" s="2">
        <v>37288</v>
      </c>
      <c r="B110" s="1">
        <v>102.94</v>
      </c>
      <c r="C110" s="3">
        <f t="shared" si="3"/>
        <v>-0.017935508490746</v>
      </c>
      <c r="D110" s="1">
        <f t="shared" si="4"/>
        <v>0.982064491509254</v>
      </c>
      <c r="E110" s="3">
        <f t="shared" si="5"/>
        <v>0.017935508490746</v>
      </c>
    </row>
    <row r="111" spans="1:5" ht="18">
      <c r="A111" s="2">
        <v>37316</v>
      </c>
      <c r="B111" s="1">
        <v>106.36</v>
      </c>
      <c r="C111" s="3">
        <f t="shared" si="3"/>
        <v>0.03322323683699244</v>
      </c>
      <c r="D111" s="1">
        <f t="shared" si="4"/>
        <v>1.0332232368369925</v>
      </c>
      <c r="E111" s="3">
        <f t="shared" si="5"/>
        <v>0.03322323683699244</v>
      </c>
    </row>
    <row r="112" spans="1:5" ht="18">
      <c r="A112" s="2">
        <v>37347</v>
      </c>
      <c r="B112" s="1">
        <v>100.18</v>
      </c>
      <c r="C112" s="3">
        <f t="shared" si="3"/>
        <v>-0.058104550582925844</v>
      </c>
      <c r="D112" s="1">
        <f t="shared" si="4"/>
        <v>0.9418954494170741</v>
      </c>
      <c r="E112" s="3">
        <f t="shared" si="5"/>
        <v>0.058104550582925844</v>
      </c>
    </row>
    <row r="113" spans="1:5" ht="18">
      <c r="A113" s="2">
        <v>37377</v>
      </c>
      <c r="B113" s="1">
        <v>99.58</v>
      </c>
      <c r="C113" s="3">
        <f t="shared" si="3"/>
        <v>-0.005989219405070957</v>
      </c>
      <c r="D113" s="1">
        <f t="shared" si="4"/>
        <v>0.9940107805949291</v>
      </c>
      <c r="E113" s="3">
        <f t="shared" si="5"/>
        <v>0.005989219405070957</v>
      </c>
    </row>
    <row r="114" spans="1:5" ht="18">
      <c r="A114" s="2">
        <v>37410</v>
      </c>
      <c r="B114" s="1">
        <v>92.23</v>
      </c>
      <c r="C114" s="3">
        <f t="shared" si="3"/>
        <v>-0.07381000200843538</v>
      </c>
      <c r="D114" s="1">
        <f t="shared" si="4"/>
        <v>0.9261899979915647</v>
      </c>
      <c r="E114" s="3">
        <f t="shared" si="5"/>
        <v>0.07381000200843538</v>
      </c>
    </row>
    <row r="115" spans="1:5" ht="18">
      <c r="A115" s="2">
        <v>37438</v>
      </c>
      <c r="B115" s="1">
        <v>84.96</v>
      </c>
      <c r="C115" s="3">
        <f t="shared" si="3"/>
        <v>-0.07882467743684278</v>
      </c>
      <c r="D115" s="1">
        <f t="shared" si="4"/>
        <v>0.9211753225631573</v>
      </c>
      <c r="E115" s="3">
        <f t="shared" si="5"/>
        <v>0.07882467743684278</v>
      </c>
    </row>
    <row r="116" spans="1:5" ht="18">
      <c r="A116" s="2">
        <v>37469</v>
      </c>
      <c r="B116" s="1">
        <v>85.54</v>
      </c>
      <c r="C116" s="3">
        <f t="shared" si="3"/>
        <v>0.006826741996233669</v>
      </c>
      <c r="D116" s="1">
        <f t="shared" si="4"/>
        <v>1.0068267419962336</v>
      </c>
      <c r="E116" s="3">
        <f t="shared" si="5"/>
        <v>0.006826741996233669</v>
      </c>
    </row>
    <row r="117" spans="1:5" ht="18">
      <c r="A117" s="2">
        <v>37502</v>
      </c>
      <c r="B117" s="1">
        <v>76.57</v>
      </c>
      <c r="C117" s="3">
        <f t="shared" si="3"/>
        <v>-0.10486322188449862</v>
      </c>
      <c r="D117" s="1">
        <f t="shared" si="4"/>
        <v>0.8951367781155014</v>
      </c>
      <c r="E117" s="3">
        <f t="shared" si="5"/>
        <v>0.10486322188449862</v>
      </c>
    </row>
    <row r="118" spans="1:5" ht="18">
      <c r="A118" s="2">
        <v>37530</v>
      </c>
      <c r="B118" s="1">
        <v>82.87</v>
      </c>
      <c r="C118" s="3">
        <f t="shared" si="3"/>
        <v>0.08227765443385153</v>
      </c>
      <c r="D118" s="1">
        <f t="shared" si="4"/>
        <v>1.0822776544338515</v>
      </c>
      <c r="E118" s="3">
        <f t="shared" si="5"/>
        <v>0.08227765443385153</v>
      </c>
    </row>
    <row r="119" spans="1:5" ht="18">
      <c r="A119" s="2">
        <v>37561</v>
      </c>
      <c r="B119" s="1">
        <v>87.99</v>
      </c>
      <c r="C119" s="3">
        <f t="shared" si="3"/>
        <v>0.06178351635091094</v>
      </c>
      <c r="D119" s="1">
        <f t="shared" si="4"/>
        <v>1.0617835163509108</v>
      </c>
      <c r="E119" s="3">
        <f t="shared" si="5"/>
        <v>0.06178351635091094</v>
      </c>
    </row>
    <row r="120" spans="1:5" ht="18">
      <c r="A120" s="2">
        <v>37592</v>
      </c>
      <c r="B120" s="1">
        <v>83.01</v>
      </c>
      <c r="C120" s="3">
        <f t="shared" si="3"/>
        <v>-0.05659734060688704</v>
      </c>
      <c r="D120" s="1">
        <f t="shared" si="4"/>
        <v>0.943402659393113</v>
      </c>
      <c r="E120" s="3">
        <f t="shared" si="5"/>
        <v>0.05659734060688704</v>
      </c>
    </row>
    <row r="121" spans="1:5" ht="18">
      <c r="A121" s="2">
        <v>37623</v>
      </c>
      <c r="B121" s="1">
        <v>80.97</v>
      </c>
      <c r="C121" s="3">
        <f t="shared" si="3"/>
        <v>-0.02457535236718475</v>
      </c>
      <c r="D121" s="1">
        <f t="shared" si="4"/>
        <v>0.9754246476328152</v>
      </c>
      <c r="E121" s="3">
        <f t="shared" si="5"/>
        <v>0.02457535236718475</v>
      </c>
    </row>
    <row r="122" spans="1:5" ht="18">
      <c r="A122" s="2">
        <v>37655</v>
      </c>
      <c r="B122" s="1">
        <v>79.88</v>
      </c>
      <c r="C122" s="3">
        <f t="shared" si="3"/>
        <v>-0.013461775966407354</v>
      </c>
      <c r="D122" s="1">
        <f t="shared" si="4"/>
        <v>0.9865382240335926</v>
      </c>
      <c r="E122" s="3">
        <f t="shared" si="5"/>
        <v>0.013461775966407354</v>
      </c>
    </row>
    <row r="123" spans="1:5" ht="18">
      <c r="A123" s="2">
        <v>37683</v>
      </c>
      <c r="B123" s="1">
        <v>80.05</v>
      </c>
      <c r="C123" s="3">
        <f t="shared" si="3"/>
        <v>0.0021281922884326706</v>
      </c>
      <c r="D123" s="1">
        <f t="shared" si="4"/>
        <v>1.0021281922884326</v>
      </c>
      <c r="E123" s="3">
        <f t="shared" si="5"/>
        <v>0.0021281922884326706</v>
      </c>
    </row>
    <row r="124" spans="1:5" ht="18">
      <c r="A124" s="2">
        <v>37712</v>
      </c>
      <c r="B124" s="1">
        <v>86.82</v>
      </c>
      <c r="C124" s="3">
        <f t="shared" si="3"/>
        <v>0.08457214241099308</v>
      </c>
      <c r="D124" s="1">
        <f t="shared" si="4"/>
        <v>1.084572142410993</v>
      </c>
      <c r="E124" s="3">
        <f t="shared" si="5"/>
        <v>0.08457214241099308</v>
      </c>
    </row>
    <row r="125" spans="1:5" ht="18">
      <c r="A125" s="2">
        <v>37742</v>
      </c>
      <c r="B125" s="1">
        <v>91.58</v>
      </c>
      <c r="C125" s="3">
        <f t="shared" si="3"/>
        <v>0.054826076940797115</v>
      </c>
      <c r="D125" s="1">
        <f t="shared" si="4"/>
        <v>1.054826076940797</v>
      </c>
      <c r="E125" s="3">
        <f t="shared" si="5"/>
        <v>0.054826076940797115</v>
      </c>
    </row>
    <row r="126" spans="1:5" ht="18">
      <c r="A126" s="2">
        <v>37774</v>
      </c>
      <c r="B126" s="1">
        <v>92.56</v>
      </c>
      <c r="C126" s="3">
        <f t="shared" si="3"/>
        <v>0.010701026424983665</v>
      </c>
      <c r="D126" s="1">
        <f t="shared" si="4"/>
        <v>1.0107010264249836</v>
      </c>
      <c r="E126" s="3">
        <f t="shared" si="5"/>
        <v>0.010701026424983665</v>
      </c>
    </row>
    <row r="127" spans="1:5" ht="18">
      <c r="A127" s="2">
        <v>37803</v>
      </c>
      <c r="B127" s="1">
        <v>94.22</v>
      </c>
      <c r="C127" s="3">
        <f t="shared" si="3"/>
        <v>0.017934312878133067</v>
      </c>
      <c r="D127" s="1">
        <f t="shared" si="4"/>
        <v>1.017934312878133</v>
      </c>
      <c r="E127" s="3">
        <f t="shared" si="5"/>
        <v>0.017934312878133067</v>
      </c>
    </row>
    <row r="128" spans="1:5" ht="18">
      <c r="A128" s="2">
        <v>37834</v>
      </c>
      <c r="B128" s="1">
        <v>96.17</v>
      </c>
      <c r="C128" s="3">
        <f t="shared" si="3"/>
        <v>0.020696242835915972</v>
      </c>
      <c r="D128" s="1">
        <f t="shared" si="4"/>
        <v>1.0206962428359159</v>
      </c>
      <c r="E128" s="3">
        <f t="shared" si="5"/>
        <v>0.020696242835915972</v>
      </c>
    </row>
    <row r="129" spans="1:5" ht="18">
      <c r="A129" s="2">
        <v>37866</v>
      </c>
      <c r="B129" s="1">
        <v>95.12</v>
      </c>
      <c r="C129" s="3">
        <f t="shared" si="3"/>
        <v>-0.01091816574815428</v>
      </c>
      <c r="D129" s="1">
        <f t="shared" si="4"/>
        <v>0.9890818342518457</v>
      </c>
      <c r="E129" s="3">
        <f t="shared" si="5"/>
        <v>0.01091816574815428</v>
      </c>
    </row>
    <row r="130" spans="1:5" ht="18">
      <c r="A130" s="2">
        <v>37895</v>
      </c>
      <c r="B130" s="1">
        <v>100.21</v>
      </c>
      <c r="C130" s="3">
        <f t="shared" si="3"/>
        <v>0.05351135407905792</v>
      </c>
      <c r="D130" s="1">
        <f t="shared" si="4"/>
        <v>1.053511354079058</v>
      </c>
      <c r="E130" s="3">
        <f t="shared" si="5"/>
        <v>0.05351135407905792</v>
      </c>
    </row>
    <row r="131" spans="1:5" ht="18">
      <c r="A131" s="2">
        <v>37928</v>
      </c>
      <c r="B131" s="1">
        <v>101.3</v>
      </c>
      <c r="C131" s="3">
        <f t="shared" si="3"/>
        <v>0.010877157968266675</v>
      </c>
      <c r="D131" s="1">
        <f t="shared" si="4"/>
        <v>1.0108771579682667</v>
      </c>
      <c r="E131" s="3">
        <f t="shared" si="5"/>
        <v>0.010877157968266675</v>
      </c>
    </row>
    <row r="132" spans="1:5" ht="18">
      <c r="A132" s="2">
        <v>37956</v>
      </c>
      <c r="B132" s="1">
        <v>106.4</v>
      </c>
      <c r="C132" s="3">
        <f aca="true" t="shared" si="6" ref="C132:C164">(B132-B131)/B131</f>
        <v>0.05034550839091815</v>
      </c>
      <c r="D132" s="1">
        <f aca="true" t="shared" si="7" ref="D132:D164">1+C132</f>
        <v>1.0503455083909181</v>
      </c>
      <c r="E132" s="3">
        <f aca="true" t="shared" si="8" ref="E132:E164">ABS(C132)</f>
        <v>0.05034550839091815</v>
      </c>
    </row>
    <row r="133" spans="1:5" ht="18">
      <c r="A133" s="2">
        <v>37988</v>
      </c>
      <c r="B133" s="1">
        <v>108.5</v>
      </c>
      <c r="C133" s="3">
        <f t="shared" si="6"/>
        <v>0.019736842105263105</v>
      </c>
      <c r="D133" s="1">
        <f t="shared" si="7"/>
        <v>1.019736842105263</v>
      </c>
      <c r="E133" s="3">
        <f t="shared" si="8"/>
        <v>0.019736842105263105</v>
      </c>
    </row>
    <row r="134" spans="1:5" ht="18">
      <c r="A134" s="2">
        <v>38019</v>
      </c>
      <c r="B134" s="1">
        <v>109.98</v>
      </c>
      <c r="C134" s="3">
        <f t="shared" si="6"/>
        <v>0.013640552995391741</v>
      </c>
      <c r="D134" s="1">
        <f t="shared" si="7"/>
        <v>1.0136405529953918</v>
      </c>
      <c r="E134" s="3">
        <f t="shared" si="8"/>
        <v>0.013640552995391741</v>
      </c>
    </row>
    <row r="135" spans="1:5" ht="18">
      <c r="A135" s="2">
        <v>38047</v>
      </c>
      <c r="B135" s="1">
        <v>108.52</v>
      </c>
      <c r="C135" s="3">
        <f t="shared" si="6"/>
        <v>-0.013275140934715475</v>
      </c>
      <c r="D135" s="1">
        <f t="shared" si="7"/>
        <v>0.9867248590652845</v>
      </c>
      <c r="E135" s="3">
        <f t="shared" si="8"/>
        <v>0.013275140934715475</v>
      </c>
    </row>
    <row r="136" spans="1:5" ht="18">
      <c r="A136" s="2">
        <v>38078</v>
      </c>
      <c r="B136" s="1">
        <v>106.47</v>
      </c>
      <c r="C136" s="3">
        <f t="shared" si="6"/>
        <v>-0.018890527091780292</v>
      </c>
      <c r="D136" s="1">
        <f t="shared" si="7"/>
        <v>0.9811094729082197</v>
      </c>
      <c r="E136" s="3">
        <f t="shared" si="8"/>
        <v>0.018890527091780292</v>
      </c>
    </row>
    <row r="137" spans="1:5" ht="18">
      <c r="A137" s="2">
        <v>38110</v>
      </c>
      <c r="B137" s="1">
        <v>108.29</v>
      </c>
      <c r="C137" s="3">
        <f t="shared" si="6"/>
        <v>0.017094017094017165</v>
      </c>
      <c r="D137" s="1">
        <f t="shared" si="7"/>
        <v>1.0170940170940173</v>
      </c>
      <c r="E137" s="3">
        <f t="shared" si="8"/>
        <v>0.017094017094017165</v>
      </c>
    </row>
    <row r="138" spans="1:5" ht="18">
      <c r="A138" s="2">
        <v>38139</v>
      </c>
      <c r="B138" s="1">
        <v>110.29</v>
      </c>
      <c r="C138" s="3">
        <f t="shared" si="6"/>
        <v>0.01846892603195124</v>
      </c>
      <c r="D138" s="1">
        <f t="shared" si="7"/>
        <v>1.0184689260319513</v>
      </c>
      <c r="E138" s="3">
        <f t="shared" si="8"/>
        <v>0.01846892603195124</v>
      </c>
    </row>
    <row r="139" spans="1:5" ht="18">
      <c r="A139" s="2">
        <v>38169</v>
      </c>
      <c r="B139" s="1">
        <v>106.74</v>
      </c>
      <c r="C139" s="3">
        <f t="shared" si="6"/>
        <v>-0.03218786834708506</v>
      </c>
      <c r="D139" s="1">
        <f t="shared" si="7"/>
        <v>0.9678121316529149</v>
      </c>
      <c r="E139" s="3">
        <f t="shared" si="8"/>
        <v>0.03218786834708506</v>
      </c>
    </row>
    <row r="140" spans="1:5" ht="18">
      <c r="A140" s="2">
        <v>38201</v>
      </c>
      <c r="B140" s="1">
        <v>107</v>
      </c>
      <c r="C140" s="3">
        <f t="shared" si="6"/>
        <v>0.002435825370058133</v>
      </c>
      <c r="D140" s="1">
        <f t="shared" si="7"/>
        <v>1.002435825370058</v>
      </c>
      <c r="E140" s="3">
        <f t="shared" si="8"/>
        <v>0.002435825370058133</v>
      </c>
    </row>
    <row r="141" spans="1:5" ht="18">
      <c r="A141" s="2">
        <v>38231</v>
      </c>
      <c r="B141" s="1">
        <v>108.07</v>
      </c>
      <c r="C141" s="3">
        <f t="shared" si="6"/>
        <v>0.009999999999999936</v>
      </c>
      <c r="D141" s="1">
        <f t="shared" si="7"/>
        <v>1.01</v>
      </c>
      <c r="E141" s="3">
        <f t="shared" si="8"/>
        <v>0.009999999999999936</v>
      </c>
    </row>
    <row r="142" spans="1:5" ht="18">
      <c r="A142" s="2">
        <v>38261</v>
      </c>
      <c r="B142" s="1">
        <v>109.47</v>
      </c>
      <c r="C142" s="3">
        <f t="shared" si="6"/>
        <v>0.012954566484685905</v>
      </c>
      <c r="D142" s="1">
        <f t="shared" si="7"/>
        <v>1.012954566484686</v>
      </c>
      <c r="E142" s="3">
        <f t="shared" si="8"/>
        <v>0.012954566484685905</v>
      </c>
    </row>
    <row r="143" spans="1:5" ht="18">
      <c r="A143" s="2">
        <v>38292</v>
      </c>
      <c r="B143" s="1">
        <v>114.34</v>
      </c>
      <c r="C143" s="3">
        <f t="shared" si="6"/>
        <v>0.04448707408422403</v>
      </c>
      <c r="D143" s="1">
        <f t="shared" si="7"/>
        <v>1.044487074084224</v>
      </c>
      <c r="E143" s="3">
        <f t="shared" si="8"/>
        <v>0.04448707408422403</v>
      </c>
    </row>
    <row r="144" spans="1:5" ht="18">
      <c r="A144" s="2">
        <v>38322</v>
      </c>
      <c r="B144" s="1">
        <v>117.78</v>
      </c>
      <c r="C144" s="3">
        <f t="shared" si="6"/>
        <v>0.03008570928808814</v>
      </c>
      <c r="D144" s="1">
        <f t="shared" si="7"/>
        <v>1.0300857092880882</v>
      </c>
      <c r="E144" s="3">
        <f t="shared" si="8"/>
        <v>0.03008570928808814</v>
      </c>
    </row>
    <row r="145" spans="1:5" ht="18">
      <c r="A145" s="2">
        <v>38355</v>
      </c>
      <c r="B145" s="1">
        <v>115.14</v>
      </c>
      <c r="C145" s="3">
        <f t="shared" si="6"/>
        <v>-0.02241467142129394</v>
      </c>
      <c r="D145" s="1">
        <f t="shared" si="7"/>
        <v>0.9775853285787061</v>
      </c>
      <c r="E145" s="3">
        <f t="shared" si="8"/>
        <v>0.02241467142129394</v>
      </c>
    </row>
    <row r="146" spans="1:5" ht="18">
      <c r="A146" s="2">
        <v>38384</v>
      </c>
      <c r="B146" s="1">
        <v>117.55</v>
      </c>
      <c r="C146" s="3">
        <f t="shared" si="6"/>
        <v>0.02093104047246827</v>
      </c>
      <c r="D146" s="1">
        <f t="shared" si="7"/>
        <v>1.0209310404724683</v>
      </c>
      <c r="E146" s="3">
        <f t="shared" si="8"/>
        <v>0.02093104047246827</v>
      </c>
    </row>
    <row r="147" spans="1:5" ht="18">
      <c r="A147" s="2">
        <v>38412</v>
      </c>
      <c r="B147" s="1">
        <v>115.4</v>
      </c>
      <c r="C147" s="3">
        <f t="shared" si="6"/>
        <v>-0.018290089323691975</v>
      </c>
      <c r="D147" s="1">
        <f t="shared" si="7"/>
        <v>0.981709910676308</v>
      </c>
      <c r="E147" s="3">
        <f t="shared" si="8"/>
        <v>0.018290089323691975</v>
      </c>
    </row>
    <row r="148" spans="1:5" ht="18">
      <c r="A148" s="2">
        <v>38443</v>
      </c>
      <c r="B148" s="1">
        <v>113.24</v>
      </c>
      <c r="C148" s="3">
        <f t="shared" si="6"/>
        <v>-0.018717504332755725</v>
      </c>
      <c r="D148" s="1">
        <f t="shared" si="7"/>
        <v>0.9812824956672442</v>
      </c>
      <c r="E148" s="3">
        <f t="shared" si="8"/>
        <v>0.018717504332755725</v>
      </c>
    </row>
    <row r="149" spans="1:5" ht="18">
      <c r="A149" s="2">
        <v>38474</v>
      </c>
      <c r="B149" s="1">
        <v>116.89</v>
      </c>
      <c r="C149" s="3">
        <f t="shared" si="6"/>
        <v>0.032232426704344806</v>
      </c>
      <c r="D149" s="1">
        <f t="shared" si="7"/>
        <v>1.0322324267043448</v>
      </c>
      <c r="E149" s="3">
        <f t="shared" si="8"/>
        <v>0.032232426704344806</v>
      </c>
    </row>
    <row r="150" spans="1:5" ht="18">
      <c r="A150" s="2">
        <v>38504</v>
      </c>
      <c r="B150" s="1">
        <v>117.06</v>
      </c>
      <c r="C150" s="3">
        <f t="shared" si="6"/>
        <v>0.0014543587988707478</v>
      </c>
      <c r="D150" s="1">
        <f t="shared" si="7"/>
        <v>1.0014543587988707</v>
      </c>
      <c r="E150" s="3">
        <f t="shared" si="8"/>
        <v>0.0014543587988707478</v>
      </c>
    </row>
    <row r="151" spans="1:5" ht="18">
      <c r="A151" s="2">
        <v>38534</v>
      </c>
      <c r="B151" s="1">
        <v>121.54</v>
      </c>
      <c r="C151" s="3">
        <f t="shared" si="6"/>
        <v>0.03827097215103369</v>
      </c>
      <c r="D151" s="1">
        <f t="shared" si="7"/>
        <v>1.0382709721510337</v>
      </c>
      <c r="E151" s="3">
        <f t="shared" si="8"/>
        <v>0.03827097215103369</v>
      </c>
    </row>
    <row r="152" spans="1:5" ht="18">
      <c r="A152" s="2">
        <v>38565</v>
      </c>
      <c r="B152" s="1">
        <v>120.4</v>
      </c>
      <c r="C152" s="3">
        <f t="shared" si="6"/>
        <v>-0.009379628105973346</v>
      </c>
      <c r="D152" s="1">
        <f t="shared" si="7"/>
        <v>0.9906203718940266</v>
      </c>
      <c r="E152" s="3">
        <f t="shared" si="8"/>
        <v>0.009379628105973346</v>
      </c>
    </row>
    <row r="153" spans="1:5" ht="18">
      <c r="A153" s="2">
        <v>38596</v>
      </c>
      <c r="B153" s="1">
        <v>121.37</v>
      </c>
      <c r="C153" s="3">
        <f t="shared" si="6"/>
        <v>0.008056478405315605</v>
      </c>
      <c r="D153" s="1">
        <f t="shared" si="7"/>
        <v>1.0080564784053156</v>
      </c>
      <c r="E153" s="3">
        <f t="shared" si="8"/>
        <v>0.008056478405315605</v>
      </c>
    </row>
    <row r="154" spans="1:5" ht="18">
      <c r="A154" s="2">
        <v>38628</v>
      </c>
      <c r="B154" s="1">
        <v>118.5</v>
      </c>
      <c r="C154" s="3">
        <f t="shared" si="6"/>
        <v>-0.02364670017302467</v>
      </c>
      <c r="D154" s="1">
        <f t="shared" si="7"/>
        <v>0.9763532998269753</v>
      </c>
      <c r="E154" s="3">
        <f t="shared" si="8"/>
        <v>0.02364670017302467</v>
      </c>
    </row>
    <row r="155" spans="1:5" ht="18">
      <c r="A155" s="2">
        <v>38657</v>
      </c>
      <c r="B155" s="1">
        <v>123.71</v>
      </c>
      <c r="C155" s="3">
        <f t="shared" si="6"/>
        <v>0.043966244725738346</v>
      </c>
      <c r="D155" s="1">
        <f t="shared" si="7"/>
        <v>1.0439662447257383</v>
      </c>
      <c r="E155" s="3">
        <f t="shared" si="8"/>
        <v>0.043966244725738346</v>
      </c>
    </row>
    <row r="156" spans="1:5" ht="18">
      <c r="A156" s="2">
        <v>38687</v>
      </c>
      <c r="B156" s="1">
        <v>123.47</v>
      </c>
      <c r="C156" s="3">
        <f t="shared" si="6"/>
        <v>-0.0019400210168943083</v>
      </c>
      <c r="D156" s="1">
        <f t="shared" si="7"/>
        <v>0.9980599789831057</v>
      </c>
      <c r="E156" s="3">
        <f t="shared" si="8"/>
        <v>0.0019400210168943083</v>
      </c>
    </row>
    <row r="157" spans="1:5" ht="18">
      <c r="A157" s="2">
        <v>38720</v>
      </c>
      <c r="B157" s="1">
        <v>126.44</v>
      </c>
      <c r="C157" s="3">
        <f t="shared" si="6"/>
        <v>0.024054426176399118</v>
      </c>
      <c r="D157" s="1">
        <f t="shared" si="7"/>
        <v>1.024054426176399</v>
      </c>
      <c r="E157" s="3">
        <f t="shared" si="8"/>
        <v>0.024054426176399118</v>
      </c>
    </row>
    <row r="158" spans="1:5" ht="18">
      <c r="A158" s="2">
        <v>38749</v>
      </c>
      <c r="B158" s="1">
        <v>127.16</v>
      </c>
      <c r="C158" s="3">
        <f t="shared" si="6"/>
        <v>0.005694400506168925</v>
      </c>
      <c r="D158" s="1">
        <f t="shared" si="7"/>
        <v>1.005694400506169</v>
      </c>
      <c r="E158" s="3">
        <f t="shared" si="8"/>
        <v>0.005694400506168925</v>
      </c>
    </row>
    <row r="159" spans="1:5" ht="18">
      <c r="A159" s="2">
        <v>38777</v>
      </c>
      <c r="B159" s="1">
        <v>129.26</v>
      </c>
      <c r="C159" s="3">
        <f t="shared" si="6"/>
        <v>0.016514627241270795</v>
      </c>
      <c r="D159" s="1">
        <f t="shared" si="7"/>
        <v>1.0165146272412708</v>
      </c>
      <c r="E159" s="3">
        <f t="shared" si="8"/>
        <v>0.016514627241270795</v>
      </c>
    </row>
    <row r="160" spans="1:5" ht="18">
      <c r="A160" s="2">
        <v>38810</v>
      </c>
      <c r="B160" s="1">
        <v>130.89</v>
      </c>
      <c r="C160" s="3">
        <f t="shared" si="6"/>
        <v>0.01261024292124397</v>
      </c>
      <c r="D160" s="1">
        <f t="shared" si="7"/>
        <v>1.012610242921244</v>
      </c>
      <c r="E160" s="3">
        <f t="shared" si="8"/>
        <v>0.01261024292124397</v>
      </c>
    </row>
    <row r="161" spans="1:5" ht="18">
      <c r="A161" s="2">
        <v>38838</v>
      </c>
      <c r="B161" s="1">
        <v>126.95</v>
      </c>
      <c r="C161" s="3">
        <f t="shared" si="6"/>
        <v>-0.030101612040644692</v>
      </c>
      <c r="D161" s="1">
        <f t="shared" si="7"/>
        <v>0.9698983879593553</v>
      </c>
      <c r="E161" s="3">
        <f t="shared" si="8"/>
        <v>0.030101612040644692</v>
      </c>
    </row>
    <row r="162" spans="1:5" ht="18">
      <c r="A162" s="2">
        <v>38869</v>
      </c>
      <c r="B162" s="1">
        <v>127.28</v>
      </c>
      <c r="C162" s="3">
        <f t="shared" si="6"/>
        <v>0.0025994486018117236</v>
      </c>
      <c r="D162" s="1">
        <f t="shared" si="7"/>
        <v>1.0025994486018117</v>
      </c>
      <c r="E162" s="3">
        <f t="shared" si="8"/>
        <v>0.0025994486018117236</v>
      </c>
    </row>
    <row r="163" spans="1:5" ht="18">
      <c r="A163" s="2">
        <v>38901</v>
      </c>
      <c r="B163" s="1">
        <v>127.85</v>
      </c>
      <c r="C163" s="3">
        <f t="shared" si="6"/>
        <v>0.004478315524827099</v>
      </c>
      <c r="D163" s="1">
        <f t="shared" si="7"/>
        <v>1.0044783155248271</v>
      </c>
      <c r="E163" s="3">
        <f t="shared" si="8"/>
        <v>0.004478315524827099</v>
      </c>
    </row>
    <row r="164" spans="1:5" ht="18">
      <c r="A164" s="2">
        <v>38930</v>
      </c>
      <c r="B164" s="1">
        <v>130.58</v>
      </c>
      <c r="C164" s="3">
        <f t="shared" si="6"/>
        <v>0.021353148220571126</v>
      </c>
      <c r="D164" s="1">
        <f t="shared" si="7"/>
        <v>1.021353148220571</v>
      </c>
      <c r="E164" s="3">
        <f t="shared" si="8"/>
        <v>0.021353148220571126</v>
      </c>
    </row>
    <row r="165" ht="18">
      <c r="A165" s="1" t="s">
        <v>7</v>
      </c>
    </row>
    <row r="166" spans="1:3" ht="18">
      <c r="A166" s="1" t="s">
        <v>3</v>
      </c>
      <c r="C166" s="3">
        <f>SUM(C3:C164)/162</f>
        <v>0.008915737297058255</v>
      </c>
    </row>
    <row r="167" spans="1:4" ht="18">
      <c r="A167" s="1" t="s">
        <v>4</v>
      </c>
      <c r="D167" s="3">
        <f>PRODUCT(D3:D164)^(1/162)-1</f>
        <v>0.008100351492608127</v>
      </c>
    </row>
    <row r="168" spans="1:4" ht="18">
      <c r="A168" s="1" t="s">
        <v>6</v>
      </c>
      <c r="D168" s="3">
        <f>(B164/B2)^(1/162)-1</f>
        <v>0.008100351492608127</v>
      </c>
    </row>
    <row r="169" ht="18"/>
    <row r="170" ht="18">
      <c r="A170" s="1" t="s">
        <v>8</v>
      </c>
    </row>
    <row r="171" spans="1:3" ht="18">
      <c r="A171" s="1" t="s">
        <v>9</v>
      </c>
      <c r="C171" s="3">
        <f>STDEV(C3:C164)</f>
        <v>0.04034346463210391</v>
      </c>
    </row>
    <row r="172" ht="18"/>
    <row r="173" ht="18"/>
    <row r="174" ht="18"/>
    <row r="175" ht="18"/>
    <row r="176" ht="18"/>
    <row r="177" ht="18">
      <c r="A177" s="1" t="s">
        <v>11</v>
      </c>
    </row>
    <row r="178" spans="1:3" ht="18">
      <c r="A178" s="1" t="s">
        <v>10</v>
      </c>
      <c r="C178" s="3">
        <f>C166/C171</f>
        <v>0.22099582617313002</v>
      </c>
    </row>
    <row r="180" spans="1:3" ht="18">
      <c r="A180" s="1" t="s">
        <v>13</v>
      </c>
      <c r="C180" s="3">
        <f>C178*SQRT(12)</f>
        <v>0.7655519983850421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</dc:creator>
  <cp:keywords/>
  <dc:description/>
  <cp:lastModifiedBy>Larry</cp:lastModifiedBy>
  <dcterms:created xsi:type="dcterms:W3CDTF">2006-08-30T14:42:08Z</dcterms:created>
  <dcterms:modified xsi:type="dcterms:W3CDTF">2006-09-29T15:36:34Z</dcterms:modified>
  <cp:category/>
  <cp:version/>
  <cp:contentType/>
  <cp:contentStatus/>
</cp:coreProperties>
</file>