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hapter 8 2 Sec" sheetId="1" r:id="rId1"/>
    <sheet name="Chapter 8 2 Sec Sol" sheetId="2" r:id="rId2"/>
    <sheet name="Sheet3" sheetId="3" r:id="rId3"/>
  </sheets>
  <definedNames>
    <definedName name="_xlnm.Print_Area" localSheetId="0">'Chapter 8 2 Sec'!$A$1:$F$53</definedName>
    <definedName name="_xlnm.Print_Area" localSheetId="1">'Chapter 8 2 Sec Sol'!$A$1:$F$54</definedName>
  </definedNames>
  <calcPr fullCalcOnLoad="1"/>
</workbook>
</file>

<file path=xl/comments1.xml><?xml version="1.0" encoding="utf-8"?>
<comments xmlns="http://schemas.openxmlformats.org/spreadsheetml/2006/main">
  <authors>
    <author>Rick Johnson</author>
    <author>rickj</author>
    <author>Richard D. Johnson</author>
  </authors>
  <commentList>
    <comment ref="C1" authorId="0">
      <text>
        <r>
          <rPr>
            <b/>
            <sz val="8"/>
            <rFont val="Tahoma"/>
            <family val="0"/>
          </rPr>
          <t>This model is developed using the text example in Section 8.2.  Security 1 would be debt while security 2 would be equity.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The covariance is equal to the product of the individual securities standard deviation and the correlation coefficient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Solution for the minimum risk portfolio using the minimum variance formula developed in Section 8.2.  This solution allows short sales.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Solution for the minimum risk portfolio using the minimum variance formula developed in Section 8.2.  This solution is constrained to positive amounts and does not allow short sales.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Solution for the optimal weight  of 1 using the formula 8.7 in Chapter 8.  The solution allows for short selling.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Solution for the optimal weight  of 1 using the formula 8.7 in Chapter 8.  The solution restrains investment to positive amounts and does not allow for short selling.
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>Enter the return for Security 1 in decimal format.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>Enter the return for Security 2 in decimal format.</t>
        </r>
        <r>
          <rPr>
            <sz val="8"/>
            <rFont val="Tahoma"/>
            <family val="0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0"/>
          </rPr>
          <t>Enter the return for the T-Bill in decimal format.</t>
        </r>
        <r>
          <rPr>
            <sz val="8"/>
            <rFont val="Tahoma"/>
            <family val="0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0"/>
          </rPr>
          <t>Enter the standard deviation for Security 1 in decimal format</t>
        </r>
        <r>
          <rPr>
            <sz val="8"/>
            <rFont val="Tahoma"/>
            <family val="0"/>
          </rPr>
          <t xml:space="preserve">
</t>
        </r>
      </text>
    </comment>
    <comment ref="C8" authorId="1">
      <text>
        <r>
          <rPr>
            <b/>
            <sz val="8"/>
            <rFont val="Tahoma"/>
            <family val="0"/>
          </rPr>
          <t>Enter the standard deviation for Security 2 in decimal format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>Enter the correlation coefficient for the returns of Security 1 with Security 2.</t>
        </r>
        <r>
          <rPr>
            <sz val="8"/>
            <rFont val="Tahoma"/>
            <family val="0"/>
          </rPr>
          <t xml:space="preserve">
</t>
        </r>
      </text>
    </comment>
    <comment ref="C48" authorId="2">
      <text>
        <r>
          <rPr>
            <b/>
            <sz val="8"/>
            <rFont val="Tahoma"/>
            <family val="0"/>
          </rPr>
          <t>Enter the target rate of return in decimal form.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Rick Johnson</author>
    <author>rickj</author>
  </authors>
  <commentList>
    <comment ref="C1" authorId="0">
      <text>
        <r>
          <rPr>
            <b/>
            <sz val="8"/>
            <rFont val="Tahoma"/>
            <family val="0"/>
          </rPr>
          <t>This model is developed using the text example in Section 8.2.  Security 1 would be debt while security 2 would be equity.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The covariance is equal to the product of the individual securities standard deviation and the correlation coefficient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Solution for the minimum risk portfolio using the minimum variance formula developed in Section 8.2.  This solution allows short sales.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Solution for the minimum risk portfolio using the minimum variance formula developed in Section 8.2.  This solution is constrained to positive amounts and does not allow short sales.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Solution for the optimal weight  of 1 using the formula 8.7 in Chapter 8.  The solution allows for short selling.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Solution for the optimal weight  of 1 using the formula 8.7 in Chapter 8.  The solution restrains investment to positive amounts and does not allow for short selling.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What is not invested in 1 is invested in 2.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>Enter the return for Security 1 in decimal format.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>Enter the return for Security 2 in decimal format.</t>
        </r>
        <r>
          <rPr>
            <sz val="8"/>
            <rFont val="Tahoma"/>
            <family val="0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0"/>
          </rPr>
          <t>Enter the return for the T-Bill in decimal format.</t>
        </r>
        <r>
          <rPr>
            <sz val="8"/>
            <rFont val="Tahoma"/>
            <family val="0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0"/>
          </rPr>
          <t>Enter the standard deviation for Security 1 in decimal format</t>
        </r>
        <r>
          <rPr>
            <sz val="8"/>
            <rFont val="Tahoma"/>
            <family val="0"/>
          </rPr>
          <t xml:space="preserve">
</t>
        </r>
      </text>
    </comment>
    <comment ref="C8" authorId="1">
      <text>
        <r>
          <rPr>
            <b/>
            <sz val="8"/>
            <rFont val="Tahoma"/>
            <family val="0"/>
          </rPr>
          <t>Enter the standard deviation for Security 2 in decimal format.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 xml:space="preserve">Enter the correlation coefficient for returns of Security 1 and Security 2 in decimal format </t>
        </r>
        <r>
          <rPr>
            <sz val="8"/>
            <rFont val="Tahoma"/>
            <family val="0"/>
          </rPr>
          <t xml:space="preserve">
</t>
        </r>
      </text>
    </comment>
    <comment ref="C48" authorId="1">
      <text>
        <r>
          <rPr>
            <b/>
            <sz val="8"/>
            <rFont val="Tahoma"/>
            <family val="0"/>
          </rPr>
          <t>Enter the desired return  in decimal format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<sst xmlns="http://schemas.openxmlformats.org/spreadsheetml/2006/main" count="109" uniqueCount="38">
  <si>
    <t xml:space="preserve">Expected </t>
  </si>
  <si>
    <t>Standard</t>
  </si>
  <si>
    <t>Corr.</t>
  </si>
  <si>
    <t>Return</t>
  </si>
  <si>
    <t>Deviation</t>
  </si>
  <si>
    <t>Coeff s,b</t>
  </si>
  <si>
    <t>T-Bill</t>
  </si>
  <si>
    <t>Risk</t>
  </si>
  <si>
    <t>Ex Ret</t>
  </si>
  <si>
    <t>St Dev.</t>
  </si>
  <si>
    <t xml:space="preserve">Reward to </t>
  </si>
  <si>
    <t>Variability</t>
  </si>
  <si>
    <t>Weight OP</t>
  </si>
  <si>
    <t>Weight RF</t>
  </si>
  <si>
    <t>St Dev</t>
  </si>
  <si>
    <t>Covariance</t>
  </si>
  <si>
    <t>Desired rate of return:</t>
  </si>
  <si>
    <t>Minimum Variance Portfolio</t>
  </si>
  <si>
    <t>Optimal Risky Portfolio</t>
  </si>
  <si>
    <t>Security 1</t>
  </si>
  <si>
    <t>Security 2</t>
  </si>
  <si>
    <t>Weight</t>
  </si>
  <si>
    <t>Asset Allocation Analysis: Risk and Return</t>
  </si>
  <si>
    <t>Dr. Johnson</t>
  </si>
  <si>
    <t>Optimal Portfolio with a Risk Free Asset</t>
  </si>
  <si>
    <t>Allowed</t>
  </si>
  <si>
    <t xml:space="preserve">No Short </t>
  </si>
  <si>
    <t>Sales</t>
  </si>
  <si>
    <t>Short Sales</t>
  </si>
  <si>
    <t>Reward to</t>
  </si>
  <si>
    <t>Weight 1</t>
  </si>
  <si>
    <t>Weight 2</t>
  </si>
  <si>
    <t>Chapter 8 Two Security Portfolio</t>
  </si>
  <si>
    <r>
      <t>CAL</t>
    </r>
    <r>
      <rPr>
        <vertAlign val="subscript"/>
        <sz val="10"/>
        <rFont val="Arial"/>
        <family val="2"/>
      </rPr>
      <t>(MV)</t>
    </r>
  </si>
  <si>
    <r>
      <t>CAL</t>
    </r>
    <r>
      <rPr>
        <vertAlign val="subscript"/>
        <sz val="10"/>
        <rFont val="Arial"/>
        <family val="2"/>
      </rPr>
      <t>(OR)</t>
    </r>
  </si>
  <si>
    <t>Coeff 1,2</t>
  </si>
  <si>
    <t>CAL(MV)</t>
  </si>
  <si>
    <t>CAL(OR)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</si>
</sst>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0" fontId="0" fillId="3" borderId="3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165" fontId="10" fillId="0" borderId="0" xfId="0" applyNumberFormat="1" applyFont="1" applyAlignment="1">
      <alignment/>
    </xf>
    <xf numFmtId="10" fontId="10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Border="1" applyAlignment="1">
      <alignment/>
    </xf>
    <xf numFmtId="10" fontId="10" fillId="2" borderId="0" xfId="0" applyNumberFormat="1" applyFont="1" applyFill="1" applyBorder="1" applyAlignment="1">
      <alignment/>
    </xf>
    <xf numFmtId="0" fontId="10" fillId="0" borderId="0" xfId="0" applyFont="1" applyAlignment="1" quotePrefix="1">
      <alignment horizontal="left"/>
    </xf>
    <xf numFmtId="0" fontId="10" fillId="3" borderId="3" xfId="0" applyFont="1" applyFill="1" applyBorder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Portfolio Risk and Return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0475"/>
          <c:w val="0.901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'Chapter 8 2 Sec'!$E$14:$E$24</c:f>
              <c:numCache/>
            </c:numRef>
          </c:xVal>
          <c:yVal>
            <c:numRef>
              <c:f>'Chapter 8 2 Sec'!$D$14:$D$24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0.15"/>
            <c:dispEq val="0"/>
            <c:dispRSqr val="0"/>
          </c:trendline>
          <c:xVal>
            <c:numRef>
              <c:f>('Chapter 8 2 Sec'!$C$9,'Chapter 8 2 Sec'!$D$31)</c:f>
              <c:numCache/>
            </c:numRef>
          </c:xVal>
          <c:yVal>
            <c:numRef>
              <c:f>('Chapter 8 2 Sec'!$B$9,'Chapter 8 2 Sec'!$D$30)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('Chapter 8 2 Sec'!$C$9,'Chapter 8 2 Sec'!$D$39)</c:f>
              <c:numCache/>
            </c:numRef>
          </c:xVal>
          <c:yVal>
            <c:numRef>
              <c:f>('Chapter 8 2 Sec'!$B$9,'Chapter 8 2 Sec'!$D$38)</c:f>
              <c:numCache/>
            </c:numRef>
          </c:yVal>
          <c:smooth val="0"/>
        </c:ser>
        <c:axId val="39611120"/>
        <c:axId val="20955761"/>
      </c:scatterChart>
      <c:valAx>
        <c:axId val="39611120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0955761"/>
        <c:crosses val="autoZero"/>
        <c:crossBetween val="midCat"/>
        <c:dispUnits/>
      </c:valAx>
      <c:valAx>
        <c:axId val="20955761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11120"/>
        <c:crosses val="autoZero"/>
        <c:crossBetween val="midCat"/>
        <c:dispUnits/>
        <c:majorUnit val="4618.12271695385"/>
        <c:minorUnit val="4618.1227169538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Portfolio Risk and Return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0625"/>
          <c:w val="0.901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'Chapter 8 2 Sec Sol'!$E$14:$E$24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'Chapter 8 2 Sec Sol'!$D$14:$D$24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0.15"/>
            <c:dispEq val="0"/>
            <c:dispRSqr val="0"/>
          </c:trendline>
          <c:xVal>
            <c:numRef>
              <c:f>('Chapter 8 2 Sec Sol'!$C$9,'Chapter 8 2 Sec Sol'!$D$31)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('Chapter 8 2 Sec Sol'!$B$9,'Chapter 8 2 Sec Sol'!$D$30)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('Chapter 8 2 Sec Sol'!$C$9,'Chapter 8 2 Sec Sol'!$D$39)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('Chapter 8 2 Sec Sol'!$B$9,'Chapter 8 2 Sec Sol'!$D$38)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4384122"/>
        <c:axId val="19695051"/>
      </c:scatterChart>
      <c:valAx>
        <c:axId val="54384122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9695051"/>
        <c:crosses val="autoZero"/>
        <c:crossBetween val="midCat"/>
        <c:dispUnits/>
      </c:valAx>
      <c:valAx>
        <c:axId val="19695051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84122"/>
        <c:crosses val="autoZero"/>
        <c:crossBetween val="midCat"/>
        <c:dispUnits/>
        <c:majorUnit val="4618.12271695385"/>
        <c:minorUnit val="4618.1227169538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114300</xdr:rowOff>
    </xdr:from>
    <xdr:to>
      <xdr:col>14</xdr:col>
      <xdr:colOff>85725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9315450" y="1666875"/>
        <a:ext cx="4276725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114300</xdr:rowOff>
    </xdr:from>
    <xdr:to>
      <xdr:col>14</xdr:col>
      <xdr:colOff>85725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5010150" y="1095375"/>
        <a:ext cx="42767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C9" sqref="C9"/>
    </sheetView>
  </sheetViews>
  <sheetFormatPr defaultColWidth="9.140625" defaultRowHeight="12.75"/>
  <cols>
    <col min="1" max="1" width="48.421875" style="21" customWidth="1"/>
    <col min="2" max="2" width="16.00390625" style="21" bestFit="1" customWidth="1"/>
    <col min="3" max="3" width="18.140625" style="21" bestFit="1" customWidth="1"/>
    <col min="4" max="4" width="14.8515625" style="21" bestFit="1" customWidth="1"/>
    <col min="5" max="5" width="16.8515625" style="21" bestFit="1" customWidth="1"/>
    <col min="6" max="6" width="15.140625" style="21" bestFit="1" customWidth="1"/>
    <col min="7" max="16384" width="9.140625" style="21" customWidth="1"/>
  </cols>
  <sheetData>
    <row r="1" spans="1:3" ht="20.25">
      <c r="A1" s="20" t="s">
        <v>32</v>
      </c>
      <c r="B1" s="20"/>
      <c r="C1" s="20"/>
    </row>
    <row r="2" ht="20.25"/>
    <row r="3" ht="20.25"/>
    <row r="4" spans="1:6" ht="21" thickBot="1">
      <c r="A4" s="22" t="s">
        <v>22</v>
      </c>
      <c r="B4" s="22"/>
      <c r="C4" s="22"/>
      <c r="D4" s="22"/>
      <c r="E4" s="22"/>
      <c r="F4" s="22"/>
    </row>
    <row r="5" spans="2:4" ht="20.25">
      <c r="B5" s="23" t="s">
        <v>0</v>
      </c>
      <c r="C5" s="23" t="s">
        <v>1</v>
      </c>
      <c r="D5" s="23" t="s">
        <v>2</v>
      </c>
    </row>
    <row r="6" spans="2:5" ht="20.25">
      <c r="B6" s="23" t="s">
        <v>3</v>
      </c>
      <c r="C6" s="23" t="s">
        <v>4</v>
      </c>
      <c r="D6" s="23" t="s">
        <v>5</v>
      </c>
      <c r="E6" s="23" t="s">
        <v>15</v>
      </c>
    </row>
    <row r="7" spans="1:5" ht="20.25">
      <c r="A7" s="21" t="s">
        <v>19</v>
      </c>
      <c r="B7" s="24">
        <v>0.105</v>
      </c>
      <c r="C7" s="24">
        <v>0.15</v>
      </c>
      <c r="D7" s="24">
        <v>-0.3</v>
      </c>
      <c r="E7" s="21">
        <f>$D$7*$C$7*$C$8</f>
        <v>-0.0036</v>
      </c>
    </row>
    <row r="8" spans="1:3" ht="20.25">
      <c r="A8" s="21" t="s">
        <v>20</v>
      </c>
      <c r="B8" s="24">
        <v>0.075</v>
      </c>
      <c r="C8" s="24">
        <v>0.08</v>
      </c>
    </row>
    <row r="9" spans="1:3" ht="20.25">
      <c r="A9" s="21" t="s">
        <v>6</v>
      </c>
      <c r="B9" s="24">
        <v>0.03</v>
      </c>
      <c r="C9" s="21">
        <v>0</v>
      </c>
    </row>
    <row r="10" spans="1:6" ht="21" thickBot="1">
      <c r="A10" s="22"/>
      <c r="B10" s="22"/>
      <c r="C10" s="22"/>
      <c r="D10" s="22"/>
      <c r="E10" s="22"/>
      <c r="F10" s="22"/>
    </row>
    <row r="11" ht="20.25">
      <c r="D11" s="25"/>
    </row>
    <row r="12" spans="1:6" ht="20.25">
      <c r="A12" s="23" t="s">
        <v>21</v>
      </c>
      <c r="B12" s="23" t="s">
        <v>21</v>
      </c>
      <c r="C12" s="26"/>
      <c r="D12" s="26" t="s">
        <v>0</v>
      </c>
      <c r="E12" s="26" t="s">
        <v>1</v>
      </c>
      <c r="F12" s="27" t="s">
        <v>29</v>
      </c>
    </row>
    <row r="13" spans="1:6" ht="20.25">
      <c r="A13" s="28" t="s">
        <v>19</v>
      </c>
      <c r="B13" s="28" t="s">
        <v>20</v>
      </c>
      <c r="C13" s="29"/>
      <c r="D13" s="29" t="s">
        <v>3</v>
      </c>
      <c r="E13" s="29" t="s">
        <v>4</v>
      </c>
      <c r="F13" s="30" t="s">
        <v>11</v>
      </c>
    </row>
    <row r="14" spans="1:6" ht="20.25">
      <c r="A14" s="21">
        <v>1</v>
      </c>
      <c r="B14" s="21">
        <v>0</v>
      </c>
      <c r="D14" s="31">
        <f>(($B$7*$A14)+($B$8*$B14))</f>
        <v>0.105</v>
      </c>
      <c r="E14" s="31">
        <f>((($A14^2)*($C$7^2))+(($B14^2)*($C$8^2))+(2*$A14*$B14*$E$7))^0.5</f>
        <v>0.15</v>
      </c>
      <c r="F14" s="31">
        <f>(D14-$B$9)/E14</f>
        <v>0.5</v>
      </c>
    </row>
    <row r="15" spans="1:6" ht="20.25">
      <c r="A15" s="21">
        <v>0.9</v>
      </c>
      <c r="B15" s="21">
        <v>0.1</v>
      </c>
      <c r="D15" s="31">
        <f aca="true" t="shared" si="0" ref="D15:D24">(($B$7*$A15)+($B$8*$B15))</f>
        <v>0.10200000000000001</v>
      </c>
      <c r="E15" s="31">
        <f aca="true" t="shared" si="1" ref="E15:E24">((($A15^2)*($C$7^2))+(($B15^2)*($C$8^2))+(2*$A15*$B15*$E$7))^0.5</f>
        <v>0.13281942628998217</v>
      </c>
      <c r="F15" s="31">
        <f aca="true" t="shared" si="2" ref="F15:F24">(D15-$B$9)/E15</f>
        <v>0.5420893766157652</v>
      </c>
    </row>
    <row r="16" spans="1:6" ht="20.25">
      <c r="A16" s="21">
        <v>0.8</v>
      </c>
      <c r="B16" s="21">
        <v>0.2</v>
      </c>
      <c r="D16" s="31">
        <f t="shared" si="0"/>
        <v>0.099</v>
      </c>
      <c r="E16" s="31">
        <f t="shared" si="1"/>
        <v>0.11620671237067161</v>
      </c>
      <c r="F16" s="31">
        <f t="shared" si="2"/>
        <v>0.593769487083556</v>
      </c>
    </row>
    <row r="17" spans="1:6" ht="20.25">
      <c r="A17" s="21">
        <v>0.7</v>
      </c>
      <c r="B17" s="21">
        <v>0.3</v>
      </c>
      <c r="D17" s="31">
        <f t="shared" si="0"/>
        <v>0.096</v>
      </c>
      <c r="E17" s="31">
        <f t="shared" si="1"/>
        <v>0.10044401425669923</v>
      </c>
      <c r="F17" s="31">
        <f t="shared" si="2"/>
        <v>0.6570824601984488</v>
      </c>
    </row>
    <row r="18" spans="1:6" ht="20.25">
      <c r="A18" s="21">
        <v>0.6</v>
      </c>
      <c r="B18" s="21">
        <v>0.4</v>
      </c>
      <c r="D18" s="31">
        <f t="shared" si="0"/>
        <v>0.093</v>
      </c>
      <c r="E18" s="31">
        <f t="shared" si="1"/>
        <v>0.086</v>
      </c>
      <c r="F18" s="31">
        <f t="shared" si="2"/>
        <v>0.7325581395348838</v>
      </c>
    </row>
    <row r="19" spans="1:6" ht="20.25">
      <c r="A19" s="21">
        <v>0.5</v>
      </c>
      <c r="B19" s="21">
        <v>0.5</v>
      </c>
      <c r="D19" s="31">
        <f t="shared" si="0"/>
        <v>0.09</v>
      </c>
      <c r="E19" s="31">
        <f t="shared" si="1"/>
        <v>0.07365459931328117</v>
      </c>
      <c r="F19" s="31">
        <f t="shared" si="2"/>
        <v>0.8146130799625568</v>
      </c>
    </row>
    <row r="20" spans="1:6" ht="20.25">
      <c r="A20" s="21">
        <v>0.4</v>
      </c>
      <c r="B20" s="21">
        <v>0.6</v>
      </c>
      <c r="D20" s="31">
        <f t="shared" si="0"/>
        <v>0.087</v>
      </c>
      <c r="E20" s="31">
        <f t="shared" si="1"/>
        <v>0.06462197768561405</v>
      </c>
      <c r="F20" s="31">
        <f t="shared" si="2"/>
        <v>0.8820528563409963</v>
      </c>
    </row>
    <row r="21" spans="1:6" ht="20.25">
      <c r="A21" s="21">
        <v>0.3</v>
      </c>
      <c r="B21" s="21">
        <v>0.7</v>
      </c>
      <c r="D21" s="31">
        <f t="shared" si="0"/>
        <v>0.08399999999999999</v>
      </c>
      <c r="E21" s="31">
        <f t="shared" si="1"/>
        <v>0.06040695324215582</v>
      </c>
      <c r="F21" s="31">
        <f t="shared" si="2"/>
        <v>0.8939368251785186</v>
      </c>
    </row>
    <row r="22" spans="1:6" ht="20.25">
      <c r="A22" s="21">
        <v>0.2</v>
      </c>
      <c r="B22" s="21">
        <v>0.8</v>
      </c>
      <c r="D22" s="31">
        <f t="shared" si="0"/>
        <v>0.081</v>
      </c>
      <c r="E22" s="31">
        <f t="shared" si="1"/>
        <v>0.062</v>
      </c>
      <c r="F22" s="31">
        <f t="shared" si="2"/>
        <v>0.8225806451612904</v>
      </c>
    </row>
    <row r="23" spans="1:6" ht="20.25">
      <c r="A23" s="21">
        <v>0.1</v>
      </c>
      <c r="B23" s="21">
        <v>0.9</v>
      </c>
      <c r="D23" s="31">
        <f t="shared" si="0"/>
        <v>0.078</v>
      </c>
      <c r="E23" s="31">
        <f t="shared" si="1"/>
        <v>0.069</v>
      </c>
      <c r="F23" s="31">
        <f t="shared" si="2"/>
        <v>0.6956521739130435</v>
      </c>
    </row>
    <row r="24" spans="1:6" ht="20.25">
      <c r="A24" s="21">
        <v>0</v>
      </c>
      <c r="B24" s="21">
        <v>1</v>
      </c>
      <c r="D24" s="31">
        <f t="shared" si="0"/>
        <v>0.075</v>
      </c>
      <c r="E24" s="31">
        <f t="shared" si="1"/>
        <v>0.08</v>
      </c>
      <c r="F24" s="31">
        <f t="shared" si="2"/>
        <v>0.5625</v>
      </c>
    </row>
    <row r="25" spans="1:6" ht="21" thickBot="1">
      <c r="A25" s="22"/>
      <c r="B25" s="22"/>
      <c r="C25" s="22"/>
      <c r="D25" s="32"/>
      <c r="E25" s="22"/>
      <c r="F25" s="22"/>
    </row>
    <row r="26" spans="1:5" ht="20.25">
      <c r="A26" s="25" t="s">
        <v>17</v>
      </c>
      <c r="B26" s="25"/>
      <c r="C26" s="33" t="s">
        <v>28</v>
      </c>
      <c r="D26" s="33" t="s">
        <v>26</v>
      </c>
      <c r="E26" s="25"/>
    </row>
    <row r="27" spans="1:5" ht="20.25">
      <c r="A27" s="25"/>
      <c r="B27" s="25"/>
      <c r="C27" s="34" t="s">
        <v>25</v>
      </c>
      <c r="D27" s="34" t="s">
        <v>27</v>
      </c>
      <c r="E27" s="25"/>
    </row>
    <row r="28" spans="2:4" ht="20.25">
      <c r="B28" s="21" t="s">
        <v>30</v>
      </c>
      <c r="C28" s="31">
        <f>(($C$8^2-$E$7)/($C$7^2+$C$8^2-(2*$E$7)))</f>
        <v>0.2770083102493075</v>
      </c>
      <c r="D28" s="31">
        <f>IF(C28&gt;1,1,C28)</f>
        <v>0.2770083102493075</v>
      </c>
    </row>
    <row r="29" spans="2:4" ht="20.25">
      <c r="B29" s="21" t="s">
        <v>31</v>
      </c>
      <c r="C29" s="31">
        <f>1-$C$28</f>
        <v>0.7229916897506925</v>
      </c>
      <c r="D29" s="35">
        <f>1-D28</f>
        <v>0.7229916897506925</v>
      </c>
    </row>
    <row r="30" spans="2:4" ht="20.25">
      <c r="B30" s="21" t="s">
        <v>3</v>
      </c>
      <c r="C30" s="31">
        <f>(($B$7*C28)+($B$8*C29))</f>
        <v>0.08331024930747921</v>
      </c>
      <c r="D30" s="31">
        <f>(($B$7*D28)+($B$8*D29))</f>
        <v>0.08331024930747921</v>
      </c>
    </row>
    <row r="31" spans="2:4" ht="20.25">
      <c r="B31" s="21" t="s">
        <v>7</v>
      </c>
      <c r="C31" s="31">
        <f>((($C$28^2)*($C$7^2))+(($C$29^2)*($C$8^2))+(2*$C$28*$C$29*$E$7))^0.5</f>
        <v>0.060248791668438675</v>
      </c>
      <c r="D31" s="31">
        <f>((($D$28^2)*($C$7^2))+(($D$29^2)*($C$8^2))+(2*$D$28*$D$29*$E$7))^0.5</f>
        <v>0.060248791668438675</v>
      </c>
    </row>
    <row r="32" spans="2:4" ht="20.25">
      <c r="B32" s="21" t="s">
        <v>36</v>
      </c>
      <c r="C32" s="27"/>
      <c r="D32" s="36"/>
    </row>
    <row r="33" spans="1:6" ht="21" thickBot="1">
      <c r="A33" s="22"/>
      <c r="B33" s="22"/>
      <c r="C33" s="22"/>
      <c r="D33" s="22"/>
      <c r="E33" s="22"/>
      <c r="F33" s="22"/>
    </row>
    <row r="34" spans="1:5" ht="20.25">
      <c r="A34" s="27" t="s">
        <v>18</v>
      </c>
      <c r="B34" s="27"/>
      <c r="C34" s="33" t="s">
        <v>28</v>
      </c>
      <c r="D34" s="33" t="s">
        <v>26</v>
      </c>
      <c r="E34" s="27"/>
    </row>
    <row r="35" spans="3:4" ht="20.25">
      <c r="C35" s="34" t="s">
        <v>25</v>
      </c>
      <c r="D35" s="34" t="s">
        <v>27</v>
      </c>
    </row>
    <row r="36" spans="2:4" ht="20.25">
      <c r="B36" s="21" t="s">
        <v>30</v>
      </c>
      <c r="C36" s="31">
        <f>(((($B$7-$B$9)*($C$8^2))-(($B$8-$B$9)*($E$7)))/((($B$7-$B$9)*($C$8^2))+(($B$8-$B$9)*($C$7^2))-((($B$7-$B$9)+($B$8-$B$9))*$E$7)))</f>
        <v>0.33359314107560406</v>
      </c>
      <c r="D36" s="31">
        <f>IF(C36&gt;1,1,IF(C36&lt;0,0,C36))</f>
        <v>0.33359314107560406</v>
      </c>
    </row>
    <row r="37" spans="2:4" ht="20.25">
      <c r="B37" s="37" t="s">
        <v>31</v>
      </c>
      <c r="C37" s="31">
        <f>(1-$C$36)</f>
        <v>0.6664068589243959</v>
      </c>
      <c r="D37" s="31">
        <f>1-D36</f>
        <v>0.6664068589243959</v>
      </c>
    </row>
    <row r="38" spans="2:6" ht="20.25">
      <c r="B38" s="21" t="s">
        <v>8</v>
      </c>
      <c r="C38" s="31">
        <f>(($C$36*$B$7)+($C$37*$B$8))</f>
        <v>0.08500779423226812</v>
      </c>
      <c r="D38" s="31">
        <f>(($D$36*$B$7)+($D$37*$B$8))</f>
        <v>0.08500779423226812</v>
      </c>
      <c r="E38" s="26"/>
      <c r="F38" s="26"/>
    </row>
    <row r="39" spans="2:6" ht="20.25">
      <c r="B39" s="21" t="s">
        <v>9</v>
      </c>
      <c r="C39" s="31">
        <f>((($C$36^2)*($C$7^2))+(($C$37^2)*($C$8^2))+(2*$C$36*$C$37*$E$7))^0.5</f>
        <v>0.061200518238671404</v>
      </c>
      <c r="D39" s="31">
        <f>((($D$36^2)*($C$7^2))+(($D$37^2)*($C$8^2))+(2*$D$36*$D$37*$E$7))^0.5</f>
        <v>0.061200518238671404</v>
      </c>
      <c r="E39" s="26"/>
      <c r="F39" s="26"/>
    </row>
    <row r="40" spans="2:6" ht="20.25">
      <c r="B40" s="21" t="s">
        <v>37</v>
      </c>
      <c r="C40" s="27"/>
      <c r="D40" s="38"/>
      <c r="E40" s="26"/>
      <c r="F40" s="26"/>
    </row>
    <row r="41" spans="5:6" ht="20.25">
      <c r="E41" s="26"/>
      <c r="F41" s="26"/>
    </row>
    <row r="42" spans="2:6" ht="20.25">
      <c r="B42" s="21" t="s">
        <v>10</v>
      </c>
      <c r="E42" s="26"/>
      <c r="F42" s="26"/>
    </row>
    <row r="43" spans="2:6" ht="20.25">
      <c r="B43" s="21" t="s">
        <v>11</v>
      </c>
      <c r="C43" s="31">
        <f>(($C$38-$B$9)/$C$39)</f>
        <v>0.8988125560922093</v>
      </c>
      <c r="D43" s="31">
        <f>(($D$38-$B$9)/$D$39)</f>
        <v>0.8988125560922093</v>
      </c>
      <c r="E43" s="26"/>
      <c r="F43" s="26"/>
    </row>
    <row r="44" spans="1:6" ht="21" thickBot="1">
      <c r="A44" s="22"/>
      <c r="B44" s="22"/>
      <c r="C44" s="22"/>
      <c r="D44" s="22"/>
      <c r="E44" s="26"/>
      <c r="F44" s="26"/>
    </row>
    <row r="45" spans="1:6" ht="20.25">
      <c r="A45" s="26" t="s">
        <v>24</v>
      </c>
      <c r="B45" s="26"/>
      <c r="C45" s="26"/>
      <c r="D45" s="26"/>
      <c r="E45" s="26"/>
      <c r="F45" s="26"/>
    </row>
    <row r="46" spans="1:6" ht="20.25">
      <c r="A46" s="26"/>
      <c r="B46" s="26"/>
      <c r="C46" s="33" t="s">
        <v>28</v>
      </c>
      <c r="D46" s="33" t="s">
        <v>26</v>
      </c>
      <c r="E46" s="26"/>
      <c r="F46" s="26"/>
    </row>
    <row r="47" spans="1:6" ht="20.25">
      <c r="A47" s="26"/>
      <c r="B47" s="26"/>
      <c r="C47" s="34" t="s">
        <v>25</v>
      </c>
      <c r="D47" s="34" t="s">
        <v>27</v>
      </c>
      <c r="E47" s="26"/>
      <c r="F47" s="26"/>
    </row>
    <row r="48" spans="1:6" ht="20.25">
      <c r="A48" s="39" t="s">
        <v>16</v>
      </c>
      <c r="C48" s="24">
        <v>0.09</v>
      </c>
      <c r="E48" s="26"/>
      <c r="F48" s="26"/>
    </row>
    <row r="49" spans="1:6" ht="20.25">
      <c r="A49" s="39"/>
      <c r="E49" s="26"/>
      <c r="F49" s="26"/>
    </row>
    <row r="50" spans="2:6" ht="20.25">
      <c r="B50" s="37" t="s">
        <v>12</v>
      </c>
      <c r="C50" s="31">
        <f>(($C$48-$B$9)/($C$38-$B$9))</f>
        <v>1.0907545164718384</v>
      </c>
      <c r="D50" s="31">
        <f>(($C$48-$B$9)/($D$38-$B$9))</f>
        <v>1.0907545164718384</v>
      </c>
      <c r="E50" s="26"/>
      <c r="F50" s="26"/>
    </row>
    <row r="51" spans="2:6" ht="20.25">
      <c r="B51" s="37" t="s">
        <v>13</v>
      </c>
      <c r="C51" s="31">
        <f>(1-$C$50)</f>
        <v>-0.09075451647183841</v>
      </c>
      <c r="D51" s="31">
        <f>(1-$D$50)</f>
        <v>-0.09075451647183841</v>
      </c>
      <c r="E51" s="26"/>
      <c r="F51" s="26"/>
    </row>
    <row r="52" spans="2:6" ht="20.25">
      <c r="B52" s="21" t="s">
        <v>8</v>
      </c>
      <c r="C52" s="31">
        <f>(($C$50*$C$38)+($C$51*$B$9))</f>
        <v>0.09</v>
      </c>
      <c r="D52" s="31">
        <f>(($D$50*$D$38)+($D$51*$B$9))</f>
        <v>0.09</v>
      </c>
      <c r="E52" s="26"/>
      <c r="F52" s="26"/>
    </row>
    <row r="53" spans="2:6" ht="20.25">
      <c r="B53" s="21" t="s">
        <v>14</v>
      </c>
      <c r="C53" s="31">
        <f>(($C$50*$C$39)+($C$51*$C$9))</f>
        <v>0.06675474167924796</v>
      </c>
      <c r="D53" s="31">
        <f>(($D$50*$D$39)+($D$51*$C$9))</f>
        <v>0.06675474167924796</v>
      </c>
      <c r="E53" s="26"/>
      <c r="F53" s="26"/>
    </row>
    <row r="54" spans="1:6" ht="21" thickBot="1">
      <c r="A54" s="22"/>
      <c r="B54" s="22"/>
      <c r="C54" s="22"/>
      <c r="D54" s="22"/>
      <c r="E54" s="26"/>
      <c r="F54" s="26"/>
    </row>
  </sheetData>
  <printOptions gridLines="1" headings="1"/>
  <pageMargins left="0.75" right="0.75" top="1" bottom="1" header="0.5" footer="0.5"/>
  <pageSetup fitToHeight="1" fitToWidth="1" horizontalDpi="300" verticalDpi="300" orientation="portrait" scale="79" r:id="rId4"/>
  <headerFooter alignWithMargins="0">
    <oddHeader>&amp;C&amp;A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40">
      <selection activeCell="A55" sqref="A54:IV55"/>
    </sheetView>
  </sheetViews>
  <sheetFormatPr defaultColWidth="9.140625" defaultRowHeight="12.75"/>
  <cols>
    <col min="2" max="2" width="14.57421875" style="0" customWidth="1"/>
    <col min="3" max="3" width="12.00390625" style="0" customWidth="1"/>
    <col min="4" max="4" width="10.28125" style="0" customWidth="1"/>
    <col min="5" max="5" width="9.7109375" style="0" customWidth="1"/>
  </cols>
  <sheetData>
    <row r="1" spans="1:13" ht="12.75">
      <c r="A1" s="1" t="s">
        <v>32</v>
      </c>
      <c r="B1" s="1"/>
      <c r="C1" s="1"/>
      <c r="M1" t="s">
        <v>23</v>
      </c>
    </row>
    <row r="4" spans="1:6" ht="13.5" thickBot="1">
      <c r="A4" s="2" t="s">
        <v>22</v>
      </c>
      <c r="B4" s="2"/>
      <c r="C4" s="2"/>
      <c r="D4" s="2"/>
      <c r="E4" s="2"/>
      <c r="F4" s="2"/>
    </row>
    <row r="5" spans="2:4" ht="12.75">
      <c r="B5" s="3" t="s">
        <v>0</v>
      </c>
      <c r="C5" s="3" t="s">
        <v>1</v>
      </c>
      <c r="D5" s="3" t="s">
        <v>2</v>
      </c>
    </row>
    <row r="6" spans="2:5" ht="12.75">
      <c r="B6" s="3" t="s">
        <v>3</v>
      </c>
      <c r="C6" s="3" t="s">
        <v>4</v>
      </c>
      <c r="D6" s="3" t="s">
        <v>35</v>
      </c>
      <c r="E6" s="3" t="s">
        <v>15</v>
      </c>
    </row>
    <row r="7" spans="1:5" ht="12.75">
      <c r="A7" t="s">
        <v>19</v>
      </c>
      <c r="B7" s="4">
        <v>0.09</v>
      </c>
      <c r="C7" s="4">
        <v>0.18</v>
      </c>
      <c r="D7" s="4">
        <v>0.3</v>
      </c>
      <c r="E7">
        <f>$D$7*$C$7*$C$8</f>
        <v>0.015120000000000001</v>
      </c>
    </row>
    <row r="8" spans="1:3" ht="12.75">
      <c r="A8" t="s">
        <v>20</v>
      </c>
      <c r="B8" s="4">
        <v>0.17</v>
      </c>
      <c r="C8" s="4">
        <v>0.28</v>
      </c>
    </row>
    <row r="9" spans="1:3" ht="12.75">
      <c r="A9" t="s">
        <v>6</v>
      </c>
      <c r="B9" s="4">
        <v>0.035</v>
      </c>
      <c r="C9">
        <v>0</v>
      </c>
    </row>
    <row r="10" spans="1:6" ht="13.5" thickBot="1">
      <c r="A10" s="2"/>
      <c r="B10" s="2"/>
      <c r="C10" s="2"/>
      <c r="D10" s="2"/>
      <c r="E10" s="2"/>
      <c r="F10" s="2"/>
    </row>
    <row r="11" ht="12.75">
      <c r="D11" s="5"/>
    </row>
    <row r="12" spans="1:6" ht="12.75">
      <c r="A12" s="3" t="s">
        <v>21</v>
      </c>
      <c r="B12" s="3" t="s">
        <v>21</v>
      </c>
      <c r="C12" s="6"/>
      <c r="D12" s="6" t="s">
        <v>0</v>
      </c>
      <c r="E12" s="6" t="s">
        <v>1</v>
      </c>
      <c r="F12" s="7" t="s">
        <v>29</v>
      </c>
    </row>
    <row r="13" spans="1:6" ht="12.75">
      <c r="A13" s="8" t="s">
        <v>19</v>
      </c>
      <c r="B13" s="8" t="s">
        <v>20</v>
      </c>
      <c r="C13" s="9"/>
      <c r="D13" s="9" t="s">
        <v>3</v>
      </c>
      <c r="E13" s="9" t="s">
        <v>4</v>
      </c>
      <c r="F13" s="10" t="s">
        <v>11</v>
      </c>
    </row>
    <row r="14" spans="1:6" ht="12.75">
      <c r="A14">
        <v>1</v>
      </c>
      <c r="B14">
        <v>0</v>
      </c>
      <c r="D14" s="11">
        <f>(($B$7*$A14)+($B$8*$B14))</f>
        <v>0.09</v>
      </c>
      <c r="E14" s="11">
        <f>((($A14^2)*($C$7^2))+(($B14^2)*($C$8^2))+(2*$A14*$B14*$E$7))^0.5</f>
        <v>0.18</v>
      </c>
      <c r="F14" s="11">
        <f>(D14-$B$9)/E14</f>
        <v>0.3055555555555555</v>
      </c>
    </row>
    <row r="15" spans="1:6" ht="12.75">
      <c r="A15">
        <v>0.9</v>
      </c>
      <c r="B15">
        <v>0.1</v>
      </c>
      <c r="D15" s="11">
        <f aca="true" t="shared" si="0" ref="D15:D24">(($B$7*$A15)+($B$8*$B15))</f>
        <v>0.098</v>
      </c>
      <c r="E15" s="11">
        <f aca="true" t="shared" si="1" ref="E15:E24">((($A15^2)*($C$7^2))+(($B15^2)*($C$8^2))+(2*$A15*$B15*$E$7))^0.5</f>
        <v>0.17248072356063446</v>
      </c>
      <c r="F15" s="11">
        <f aca="true" t="shared" si="2" ref="F15:F24">(D15-$B$9)/E15</f>
        <v>0.365258207986661</v>
      </c>
    </row>
    <row r="16" spans="1:6" ht="12.75">
      <c r="A16">
        <v>0.8</v>
      </c>
      <c r="B16">
        <v>0.2</v>
      </c>
      <c r="D16" s="11">
        <f t="shared" si="0"/>
        <v>0.106</v>
      </c>
      <c r="E16" s="11">
        <f t="shared" si="1"/>
        <v>0.169441435310257</v>
      </c>
      <c r="F16" s="11">
        <f t="shared" si="2"/>
        <v>0.4190238348134559</v>
      </c>
    </row>
    <row r="17" spans="1:6" ht="12.75">
      <c r="A17">
        <v>0.7</v>
      </c>
      <c r="B17">
        <v>0.3</v>
      </c>
      <c r="D17" s="11">
        <f t="shared" si="0"/>
        <v>0.114</v>
      </c>
      <c r="E17" s="11">
        <f t="shared" si="1"/>
        <v>0.17112100981469225</v>
      </c>
      <c r="F17" s="11">
        <f t="shared" si="2"/>
        <v>0.4616616047646602</v>
      </c>
    </row>
    <row r="18" spans="1:6" ht="12.75">
      <c r="A18">
        <v>0.6</v>
      </c>
      <c r="B18">
        <v>0.4</v>
      </c>
      <c r="D18" s="11">
        <f t="shared" si="0"/>
        <v>0.122</v>
      </c>
      <c r="E18" s="11">
        <f t="shared" si="1"/>
        <v>0.17738545599907565</v>
      </c>
      <c r="F18" s="11">
        <f t="shared" si="2"/>
        <v>0.49045734617867065</v>
      </c>
    </row>
    <row r="19" spans="1:6" ht="12.75">
      <c r="A19">
        <v>0.5</v>
      </c>
      <c r="B19">
        <v>0.5</v>
      </c>
      <c r="D19" s="11">
        <f t="shared" si="0"/>
        <v>0.13</v>
      </c>
      <c r="E19" s="11">
        <f t="shared" si="1"/>
        <v>0.187776462848782</v>
      </c>
      <c r="F19" s="11">
        <f t="shared" si="2"/>
        <v>0.5059207025137348</v>
      </c>
    </row>
    <row r="20" spans="1:6" ht="12.75">
      <c r="A20">
        <v>0.4</v>
      </c>
      <c r="B20">
        <v>0.6</v>
      </c>
      <c r="D20" s="11">
        <f t="shared" si="0"/>
        <v>0.138</v>
      </c>
      <c r="E20" s="11">
        <f t="shared" si="1"/>
        <v>0.20165713476096006</v>
      </c>
      <c r="F20" s="11">
        <f t="shared" si="2"/>
        <v>0.5107679434307839</v>
      </c>
    </row>
    <row r="21" spans="1:6" ht="12.75">
      <c r="A21">
        <v>0.3</v>
      </c>
      <c r="B21">
        <v>0.7</v>
      </c>
      <c r="D21" s="11">
        <f t="shared" si="0"/>
        <v>0.146</v>
      </c>
      <c r="E21" s="11">
        <f t="shared" si="1"/>
        <v>0.21836300052893576</v>
      </c>
      <c r="F21" s="11">
        <f t="shared" si="2"/>
        <v>0.5083278748282777</v>
      </c>
    </row>
    <row r="22" spans="1:6" ht="12.75">
      <c r="A22">
        <v>0.2</v>
      </c>
      <c r="B22">
        <v>0.8</v>
      </c>
      <c r="D22" s="11">
        <f t="shared" si="0"/>
        <v>0.154</v>
      </c>
      <c r="E22" s="11">
        <f t="shared" si="1"/>
        <v>0.23729812472921066</v>
      </c>
      <c r="F22" s="11">
        <f t="shared" si="2"/>
        <v>0.5014788892065419</v>
      </c>
    </row>
    <row r="23" spans="1:6" ht="12.75">
      <c r="A23">
        <v>0.1</v>
      </c>
      <c r="B23">
        <v>0.9</v>
      </c>
      <c r="D23" s="11">
        <f t="shared" si="0"/>
        <v>0.16200000000000003</v>
      </c>
      <c r="E23" s="11">
        <f t="shared" si="1"/>
        <v>0.2579720915137915</v>
      </c>
      <c r="F23" s="11">
        <f t="shared" si="2"/>
        <v>0.4923013154436919</v>
      </c>
    </row>
    <row r="24" spans="1:6" ht="12.75">
      <c r="A24">
        <v>0</v>
      </c>
      <c r="B24">
        <v>1</v>
      </c>
      <c r="D24" s="11">
        <f t="shared" si="0"/>
        <v>0.17</v>
      </c>
      <c r="E24" s="11">
        <f t="shared" si="1"/>
        <v>0.28</v>
      </c>
      <c r="F24" s="11">
        <f t="shared" si="2"/>
        <v>0.48214285714285715</v>
      </c>
    </row>
    <row r="25" spans="1:6" ht="13.5" thickBot="1">
      <c r="A25" s="2"/>
      <c r="B25" s="2"/>
      <c r="C25" s="2"/>
      <c r="D25" s="12"/>
      <c r="E25" s="2"/>
      <c r="F25" s="2"/>
    </row>
    <row r="26" spans="1:5" ht="12.75">
      <c r="A26" s="5" t="s">
        <v>17</v>
      </c>
      <c r="B26" s="5"/>
      <c r="C26" s="13" t="s">
        <v>28</v>
      </c>
      <c r="D26" s="13" t="s">
        <v>26</v>
      </c>
      <c r="E26" s="5"/>
    </row>
    <row r="27" spans="1:5" ht="12.75">
      <c r="A27" s="5"/>
      <c r="B27" s="5"/>
      <c r="C27" s="14" t="s">
        <v>25</v>
      </c>
      <c r="D27" s="14" t="s">
        <v>27</v>
      </c>
      <c r="E27" s="5"/>
    </row>
    <row r="28" spans="2:4" ht="12.75">
      <c r="B28" t="s">
        <v>30</v>
      </c>
      <c r="C28" s="11">
        <f>(($C$8^2-$E$7)/($C$7^2+$C$8^2-(2*$E$7)))</f>
        <v>0.785501489572989</v>
      </c>
      <c r="D28" s="11">
        <f>IF(C28&lt;0,0,C28)</f>
        <v>0.785501489572989</v>
      </c>
    </row>
    <row r="29" spans="2:4" ht="12.75">
      <c r="B29" t="s">
        <v>31</v>
      </c>
      <c r="C29" s="11">
        <f>1-$C$28</f>
        <v>0.21449851042701096</v>
      </c>
      <c r="D29" s="15">
        <f>1-D28</f>
        <v>0.21449851042701096</v>
      </c>
    </row>
    <row r="30" spans="2:4" ht="12.75">
      <c r="B30" t="s">
        <v>3</v>
      </c>
      <c r="C30" s="11">
        <f>(($B$7*C28)+($B$8*C29))</f>
        <v>0.10715988083416086</v>
      </c>
      <c r="D30" s="11">
        <f>(($B$7*D28)+($B$8*D29))</f>
        <v>0.10715988083416086</v>
      </c>
    </row>
    <row r="31" spans="2:4" ht="12.75">
      <c r="B31" t="s">
        <v>7</v>
      </c>
      <c r="C31" s="11">
        <f>((($C$28^2)*($C$7^2))+(($C$29^2)*($C$8^2))+(2*$C$28*$C$29*$E$7))^0.5</f>
        <v>0.1693914571040147</v>
      </c>
      <c r="D31" s="11">
        <f>((($D$28^2)*($C$7^2))+(($D$29^2)*($C$8^2))+(2*$D$28*$D$29*$E$7))^0.5</f>
        <v>0.1693914571040147</v>
      </c>
    </row>
    <row r="32" spans="2:4" ht="15.75">
      <c r="B32" t="s">
        <v>33</v>
      </c>
      <c r="C32" s="7"/>
      <c r="D32" s="16"/>
    </row>
    <row r="33" spans="1:6" ht="13.5" thickBot="1">
      <c r="A33" s="2"/>
      <c r="B33" s="2"/>
      <c r="C33" s="2"/>
      <c r="D33" s="2"/>
      <c r="E33" s="2"/>
      <c r="F33" s="2"/>
    </row>
    <row r="34" spans="1:5" ht="12.75">
      <c r="A34" s="7" t="s">
        <v>18</v>
      </c>
      <c r="B34" s="7"/>
      <c r="C34" s="13" t="s">
        <v>28</v>
      </c>
      <c r="D34" s="13" t="s">
        <v>26</v>
      </c>
      <c r="E34" s="7"/>
    </row>
    <row r="35" spans="3:4" ht="12.75">
      <c r="C35" s="14" t="s">
        <v>25</v>
      </c>
      <c r="D35" s="14" t="s">
        <v>27</v>
      </c>
    </row>
    <row r="36" spans="2:4" ht="12.75">
      <c r="B36" t="s">
        <v>30</v>
      </c>
      <c r="C36" s="11">
        <f>(((($B$7-$B$9)*($C$8^2))-(($B$8-$B$9)*($E$7)))/((($B$7-$B$9)*($C$8^2))+(($B$8-$B$9)*($C$7^2))-((($B$7-$B$9)+($B$8-$B$9))*$E$7)))</f>
        <v>0.3906282254180141</v>
      </c>
      <c r="D36" s="11">
        <f>IF(C36&gt;1,1,IF(C36&lt;0,0,C36))</f>
        <v>0.3906282254180141</v>
      </c>
    </row>
    <row r="37" spans="2:4" ht="12.75">
      <c r="B37" s="17" t="s">
        <v>31</v>
      </c>
      <c r="C37" s="11">
        <f>(1-$C$36)</f>
        <v>0.6093717745819859</v>
      </c>
      <c r="D37" s="11">
        <f>1-D36</f>
        <v>0.6093717745819859</v>
      </c>
    </row>
    <row r="38" spans="2:6" ht="12.75">
      <c r="B38" t="s">
        <v>8</v>
      </c>
      <c r="C38" s="11">
        <f>(($C$36*$B$7)+($C$37*$B$8))</f>
        <v>0.13874974196655887</v>
      </c>
      <c r="D38" s="11">
        <f>(($D$36*$B$7)+($D$37*$B$8))</f>
        <v>0.13874974196655887</v>
      </c>
      <c r="E38" s="6"/>
      <c r="F38" s="6"/>
    </row>
    <row r="39" spans="2:6" ht="12.75">
      <c r="B39" t="s">
        <v>9</v>
      </c>
      <c r="C39" s="11">
        <f>((($C$36^2)*($C$7^2))+(($C$37^2)*($C$8^2))+(2*$C$36*$C$37*$E$7))^0.5</f>
        <v>0.2031127156542162</v>
      </c>
      <c r="D39" s="11">
        <f>((($D$36^2)*($C$7^2))+(($D$37^2)*($C$8^2))+(2*$D$36*$D$37*$E$7))^0.5</f>
        <v>0.2031127156542162</v>
      </c>
      <c r="E39" s="6"/>
      <c r="F39" s="6"/>
    </row>
    <row r="40" spans="2:6" ht="15.75">
      <c r="B40" t="s">
        <v>34</v>
      </c>
      <c r="C40" s="7"/>
      <c r="D40" s="18"/>
      <c r="E40" s="6"/>
      <c r="F40" s="6"/>
    </row>
    <row r="41" spans="5:6" ht="12.75">
      <c r="E41" s="6"/>
      <c r="F41" s="6"/>
    </row>
    <row r="42" spans="2:6" ht="12.75">
      <c r="B42" t="s">
        <v>10</v>
      </c>
      <c r="E42" s="6"/>
      <c r="F42" s="6"/>
    </row>
    <row r="43" spans="2:6" ht="12.75">
      <c r="B43" t="s">
        <v>11</v>
      </c>
      <c r="C43" s="11">
        <f>(($C$38-$B$9)/$C$39)</f>
        <v>0.5107988519201566</v>
      </c>
      <c r="D43" s="11">
        <f>(($D$38-$B$9)/$D$39)</f>
        <v>0.5107988519201566</v>
      </c>
      <c r="E43" s="6"/>
      <c r="F43" s="6"/>
    </row>
    <row r="44" spans="1:6" ht="13.5" thickBot="1">
      <c r="A44" s="2"/>
      <c r="B44" s="2"/>
      <c r="C44" s="2"/>
      <c r="D44" s="2"/>
      <c r="E44" s="6"/>
      <c r="F44" s="6"/>
    </row>
    <row r="45" spans="1:6" ht="12.75">
      <c r="A45" s="6" t="s">
        <v>24</v>
      </c>
      <c r="B45" s="6"/>
      <c r="C45" s="6"/>
      <c r="D45" s="6"/>
      <c r="E45" s="6"/>
      <c r="F45" s="6"/>
    </row>
    <row r="46" spans="1:6" ht="12.75">
      <c r="A46" s="6"/>
      <c r="B46" s="6"/>
      <c r="C46" s="13" t="s">
        <v>28</v>
      </c>
      <c r="D46" s="13" t="s">
        <v>26</v>
      </c>
      <c r="E46" s="6"/>
      <c r="F46" s="6"/>
    </row>
    <row r="47" spans="1:6" ht="12.75">
      <c r="A47" s="6"/>
      <c r="B47" s="6"/>
      <c r="C47" s="14" t="s">
        <v>25</v>
      </c>
      <c r="D47" s="14" t="s">
        <v>27</v>
      </c>
      <c r="E47" s="6"/>
      <c r="F47" s="6"/>
    </row>
    <row r="48" spans="1:6" ht="12.75">
      <c r="A48" s="19" t="s">
        <v>16</v>
      </c>
      <c r="C48" s="4">
        <v>0.12</v>
      </c>
      <c r="E48" s="6"/>
      <c r="F48" s="6"/>
    </row>
    <row r="49" spans="1:6" ht="12.75">
      <c r="A49" s="19"/>
      <c r="E49" s="6"/>
      <c r="F49" s="6"/>
    </row>
    <row r="50" spans="2:6" ht="12.75">
      <c r="B50" s="17" t="s">
        <v>12</v>
      </c>
      <c r="C50" s="11">
        <f>(($C$48-$B$9)/($C$38-$B$9))</f>
        <v>0.8192791460377571</v>
      </c>
      <c r="D50" s="11">
        <f>(($C$48-$B$9)/($D$38-$B$9))</f>
        <v>0.8192791460377571</v>
      </c>
      <c r="E50" s="6"/>
      <c r="F50" s="6"/>
    </row>
    <row r="51" spans="2:6" ht="12.75">
      <c r="B51" s="17" t="s">
        <v>13</v>
      </c>
      <c r="C51" s="11">
        <f>(1-$C$50)</f>
        <v>0.1807208539622429</v>
      </c>
      <c r="D51" s="11">
        <f>(1-$D$50)</f>
        <v>0.1807208539622429</v>
      </c>
      <c r="E51" s="6"/>
      <c r="F51" s="6"/>
    </row>
    <row r="52" spans="2:6" ht="12.75">
      <c r="B52" t="s">
        <v>8</v>
      </c>
      <c r="C52" s="11">
        <f>(($C$50*$C$38)+($C$51*$B$9))</f>
        <v>0.12000000000000001</v>
      </c>
      <c r="D52" s="11">
        <f>(($D$50*$D$38)+($D$51*$B$9))</f>
        <v>0.12000000000000001</v>
      </c>
      <c r="E52" s="6"/>
      <c r="F52" s="6"/>
    </row>
    <row r="53" spans="2:6" ht="12.75">
      <c r="B53" t="s">
        <v>14</v>
      </c>
      <c r="C53" s="11">
        <f>(($C$50*$C$39)+($C$51*$C$9))</f>
        <v>0.16640601223059603</v>
      </c>
      <c r="D53" s="11">
        <f>(($D$50*$D$39)+($D$51*$C$9))</f>
        <v>0.16640601223059603</v>
      </c>
      <c r="E53" s="6"/>
      <c r="F53" s="6"/>
    </row>
    <row r="54" spans="1:6" ht="13.5" thickBot="1">
      <c r="A54" s="2"/>
      <c r="B54" s="2"/>
      <c r="C54" s="2"/>
      <c r="D54" s="2"/>
      <c r="E54" s="6"/>
      <c r="F54" s="6"/>
    </row>
  </sheetData>
  <printOptions gridLines="1" headings="1"/>
  <pageMargins left="0.75" right="0.75" top="1" bottom="1" header="0.5" footer="0.5"/>
  <pageSetup fitToHeight="1" fitToWidth="1" horizontalDpi="300" verticalDpi="300" orientation="portrait" scale="79" r:id="rId4"/>
  <headerFooter alignWithMargins="0">
    <oddHeader>&amp;C&amp;A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</cp:lastModifiedBy>
  <cp:lastPrinted>2001-06-24T14:39:35Z</cp:lastPrinted>
  <dcterms:created xsi:type="dcterms:W3CDTF">2001-01-10T21:41:22Z</dcterms:created>
  <dcterms:modified xsi:type="dcterms:W3CDTF">2006-04-25T20:05:36Z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1762512114</vt:i4>
  </property>
  <property fmtid="{D5CDD505-2E9C-101B-9397-08002B2CF9AE}" pid="3" name="_EmailSubject">
    <vt:lpwstr>EXCEL STUFF</vt:lpwstr>
  </property>
  <property fmtid="{D5CDD505-2E9C-101B-9397-08002B2CF9AE}" pid="4" name="_AuthorEmail">
    <vt:lpwstr>Rick.Johnson@mail.biz.colostate.edu</vt:lpwstr>
  </property>
  <property fmtid="{D5CDD505-2E9C-101B-9397-08002B2CF9AE}" pid="5" name="_AuthorEmailDisplayName">
    <vt:lpwstr>Johnson,Rick</vt:lpwstr>
  </property>
  <property fmtid="{D5CDD505-2E9C-101B-9397-08002B2CF9AE}" pid="6" name="_ReviewingToolsShownOnce">
    <vt:lpwstr/>
  </property>
</Properties>
</file>